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ynologyDrive\Drive\院办工作\202012\"/>
    </mc:Choice>
  </mc:AlternateContent>
  <bookViews>
    <workbookView xWindow="0" yWindow="0" windowWidth="28800" windowHeight="12090" tabRatio="894" firstSheet="36" activeTab="44"/>
  </bookViews>
  <sheets>
    <sheet name="XXXXXX" sheetId="1" state="hidden" r:id="rId1"/>
    <sheet name="现金" sheetId="8" state="hidden" r:id="rId2"/>
    <sheet name="短期投资汇总" sheetId="10" state="hidden" r:id="rId3"/>
    <sheet name="短期投资-期货" sheetId="11" state="hidden" r:id="rId4"/>
    <sheet name="短期投资-债券" sheetId="12" state="hidden" r:id="rId5"/>
    <sheet name="短期投资-其他" sheetId="13" state="hidden" r:id="rId6"/>
    <sheet name="应收票据" sheetId="14" state="hidden" r:id="rId7"/>
    <sheet name="应收帐款" sheetId="15" state="hidden" r:id="rId8"/>
    <sheet name="应收股利" sheetId="16" state="hidden" r:id="rId9"/>
    <sheet name="预付帐款" sheetId="19" state="hidden" r:id="rId10"/>
    <sheet name="其他应收款" sheetId="17" state="hidden" r:id="rId11"/>
    <sheet name="应收利息" sheetId="18" state="hidden" r:id="rId12"/>
    <sheet name="应收补贴款" sheetId="20" state="hidden" r:id="rId13"/>
    <sheet name="原材料" sheetId="22" state="hidden" r:id="rId14"/>
    <sheet name="材料采购" sheetId="23" state="hidden" r:id="rId15"/>
    <sheet name="在库低值品" sheetId="24" state="hidden" r:id="rId16"/>
    <sheet name="包装物" sheetId="25" state="hidden" r:id="rId17"/>
    <sheet name="委托加工材料" sheetId="26" state="hidden" r:id="rId18"/>
    <sheet name="分期发出" sheetId="29" state="hidden" r:id="rId19"/>
    <sheet name="在用低值品" sheetId="30" state="hidden" r:id="rId20"/>
    <sheet name="委托代销" sheetId="31" state="hidden" r:id="rId21"/>
    <sheet name="受托代销" sheetId="32" state="hidden" r:id="rId22"/>
    <sheet name="在产品" sheetId="28" state="hidden" r:id="rId23"/>
    <sheet name="待摊费用" sheetId="33" state="hidden" r:id="rId24"/>
    <sheet name="流动损失" sheetId="34" state="hidden" r:id="rId25"/>
    <sheet name="一年到期债券" sheetId="35" state="hidden" r:id="rId26"/>
    <sheet name="其他流动资产" sheetId="36" state="hidden" r:id="rId27"/>
    <sheet name="长期投资汇总" sheetId="37" state="hidden" r:id="rId28"/>
    <sheet name="股票投资" sheetId="38" state="hidden" r:id="rId29"/>
    <sheet name="债券投资" sheetId="39" state="hidden" r:id="rId30"/>
    <sheet name="其他投资" sheetId="40" state="hidden" r:id="rId31"/>
    <sheet name="投资性房地产" sheetId="41" state="hidden" r:id="rId32"/>
    <sheet name="建筑物" sheetId="43" state="hidden" r:id="rId33"/>
    <sheet name="构筑物" sheetId="44" state="hidden" r:id="rId34"/>
    <sheet name="管道" sheetId="45" state="hidden" r:id="rId35"/>
    <sheet name="机器设备" sheetId="46" state="hidden" r:id="rId36"/>
    <sheet name="固定资产-运输设备" sheetId="47" r:id="rId37"/>
    <sheet name="工程物资" sheetId="49" state="hidden" r:id="rId38"/>
    <sheet name="在建工程汇总表" sheetId="82" state="hidden" r:id="rId39"/>
    <sheet name="在建工程土建" sheetId="50" state="hidden" r:id="rId40"/>
    <sheet name="在建工程设备" sheetId="51" state="hidden" r:id="rId41"/>
    <sheet name="固定资产清理" sheetId="52" state="hidden" r:id="rId42"/>
    <sheet name="待处理固资" sheetId="53" state="hidden" r:id="rId43"/>
    <sheet name="土地使用权" sheetId="54" state="hidden" r:id="rId44"/>
    <sheet name="固定资产  " sheetId="84" r:id="rId45"/>
    <sheet name="其他无形资产" sheetId="55" r:id="rId46"/>
    <sheet name="开办费" sheetId="56" state="hidden" r:id="rId47"/>
    <sheet name="长期待摊费用" sheetId="57" state="hidden" r:id="rId48"/>
    <sheet name="其他长期资产" sheetId="58" state="hidden" r:id="rId49"/>
    <sheet name="递延税款" sheetId="59" state="hidden" r:id="rId50"/>
    <sheet name="短期借款" sheetId="62" state="hidden" r:id="rId51"/>
    <sheet name="应付票据" sheetId="63" state="hidden" r:id="rId52"/>
    <sheet name="预收帐款" sheetId="65" state="hidden" r:id="rId53"/>
    <sheet name="代销商品款" sheetId="66" state="hidden" r:id="rId54"/>
    <sheet name="应交税费" sheetId="68" state="hidden" r:id="rId55"/>
    <sheet name="应付股利" sheetId="69" state="hidden" r:id="rId56"/>
    <sheet name="其他未交款" sheetId="70" state="hidden" r:id="rId57"/>
    <sheet name="预提费用" sheetId="71" state="hidden" r:id="rId58"/>
    <sheet name="一年到期负债" sheetId="72" state="hidden" r:id="rId59"/>
    <sheet name="其它流动负债" sheetId="73" state="hidden" r:id="rId60"/>
    <sheet name="长期负债汇总" sheetId="74" state="hidden" r:id="rId61"/>
    <sheet name="长期借款" sheetId="75" state="hidden" r:id="rId62"/>
    <sheet name="应付债券" sheetId="76" state="hidden" r:id="rId63"/>
    <sheet name="专项应付款" sheetId="77" state="hidden" r:id="rId64"/>
    <sheet name="住房周转金" sheetId="78" state="hidden" r:id="rId65"/>
    <sheet name="其他长期负债" sheetId="79" state="hidden" r:id="rId66"/>
    <sheet name="递延税款贷项" sheetId="80" state="hidden" r:id="rId67"/>
  </sheets>
  <externalReferences>
    <externalReference r:id="rId68"/>
  </externalReferences>
  <definedNames>
    <definedName name="_xlnm._FilterDatabase" localSheetId="44" hidden="1">'固定资产  '!$B$6:$B$134</definedName>
    <definedName name="_xlnm._FilterDatabase" localSheetId="10" hidden="1">其他应收款!$A$7:$L$7</definedName>
    <definedName name="_xlnm._FilterDatabase" localSheetId="7" hidden="1">应收帐款!$A$7:$J$15</definedName>
    <definedName name="_xlnm.Print_Area" localSheetId="44">'固定资产  '!$A$1:$O$134</definedName>
    <definedName name="_xlnm.Print_Area" localSheetId="36">'固定资产-运输设备'!$A$1:$P$12</definedName>
    <definedName name="_xlnm.Print_Titles" localSheetId="16">包装物!$1:7</definedName>
    <definedName name="_xlnm.Print_Titles" localSheetId="14">材料采购!$1:7</definedName>
    <definedName name="_xlnm.Print_Titles" localSheetId="53">代销商品款!$1:7</definedName>
    <definedName name="_xlnm.Print_Titles" localSheetId="42">待处理固资!$1:7</definedName>
    <definedName name="_xlnm.Print_Titles" localSheetId="23">待摊费用!$1:7</definedName>
    <definedName name="_xlnm.Print_Titles" localSheetId="49">递延税款!$1:7</definedName>
    <definedName name="_xlnm.Print_Titles" localSheetId="50">短期借款!$1:7</definedName>
    <definedName name="_xlnm.Print_Titles" localSheetId="2">短期投资汇总!$1:7</definedName>
    <definedName name="_xlnm.Print_Titles" localSheetId="3">'短期投资-期货'!$1:7</definedName>
    <definedName name="_xlnm.Print_Titles" localSheetId="4">'短期投资-债券'!$1:7</definedName>
    <definedName name="_xlnm.Print_Titles" localSheetId="18">分期发出!$1:7</definedName>
    <definedName name="_xlnm.Print_Titles" localSheetId="33">构筑物!$1:7</definedName>
    <definedName name="_xlnm.Print_Titles" localSheetId="28">股票投资!$1:7</definedName>
    <definedName name="_xlnm.Print_Titles" localSheetId="44">'固定资产  '!$1:$7</definedName>
    <definedName name="_xlnm.Print_Titles" localSheetId="41">固定资产清理!$1:7</definedName>
    <definedName name="_xlnm.Print_Titles" localSheetId="36">'固定资产-运输设备'!$1:7</definedName>
    <definedName name="_xlnm.Print_Titles" localSheetId="34">管道!$1:7</definedName>
    <definedName name="_xlnm.Print_Titles" localSheetId="35">机器设备!$1:7</definedName>
    <definedName name="_xlnm.Print_Titles" localSheetId="32">建筑物!$1:7</definedName>
    <definedName name="_xlnm.Print_Titles" localSheetId="46">开办费!$1:7</definedName>
    <definedName name="_xlnm.Print_Titles" localSheetId="24">流动损失!$1:7</definedName>
    <definedName name="_xlnm.Print_Titles" localSheetId="26">其他流动资产!$1:7</definedName>
    <definedName name="_xlnm.Print_Titles" localSheetId="30">其他投资!$1:7</definedName>
    <definedName name="_xlnm.Print_Titles" localSheetId="45">其他无形资产!$1:7</definedName>
    <definedName name="_xlnm.Print_Titles" localSheetId="10">其他应收款!$1:7</definedName>
    <definedName name="_xlnm.Print_Titles" localSheetId="65">其他长期负债!$1:7</definedName>
    <definedName name="_xlnm.Print_Titles" localSheetId="48">其他长期资产!$1:7</definedName>
    <definedName name="_xlnm.Print_Titles" localSheetId="59">其它流动负债!$1:7</definedName>
    <definedName name="_xlnm.Print_Titles" localSheetId="21">受托代销!$1:7</definedName>
    <definedName name="_xlnm.Print_Titles" localSheetId="43">土地使用权!$1:7</definedName>
    <definedName name="_xlnm.Print_Titles" localSheetId="20">委托代销!$1:7</definedName>
    <definedName name="_xlnm.Print_Titles" localSheetId="17">委托加工材料!$1:7</definedName>
    <definedName name="_xlnm.Print_Titles" localSheetId="1">现金!$1:7</definedName>
    <definedName name="_xlnm.Print_Titles" localSheetId="58">一年到期负债!$1:7</definedName>
    <definedName name="_xlnm.Print_Titles" localSheetId="25">一年到期债券!$1:7</definedName>
    <definedName name="_xlnm.Print_Titles" localSheetId="51">应付票据!$1:7</definedName>
    <definedName name="_xlnm.Print_Titles" localSheetId="62">应付债券!$1:7</definedName>
    <definedName name="_xlnm.Print_Titles" localSheetId="12">应收补贴款!$1:7</definedName>
    <definedName name="_xlnm.Print_Titles" localSheetId="8">应收股利!$1:7</definedName>
    <definedName name="_xlnm.Print_Titles" localSheetId="11">应收利息!$1:7</definedName>
    <definedName name="_xlnm.Print_Titles" localSheetId="6">应收票据!$1:7</definedName>
    <definedName name="_xlnm.Print_Titles" localSheetId="7">应收帐款!$1:7</definedName>
    <definedName name="_xlnm.Print_Titles" localSheetId="9">预付帐款!$1:7</definedName>
    <definedName name="_xlnm.Print_Titles" localSheetId="52">预收帐款!$1:7</definedName>
    <definedName name="_xlnm.Print_Titles" localSheetId="57">预提费用!$1:7</definedName>
    <definedName name="_xlnm.Print_Titles" localSheetId="13">原材料!$1:7</definedName>
    <definedName name="_xlnm.Print_Titles" localSheetId="22">在产品!$1:7</definedName>
    <definedName name="_xlnm.Print_Titles" localSheetId="40">在建工程设备!$1:7</definedName>
    <definedName name="_xlnm.Print_Titles" localSheetId="39">在建工程土建!$1:7</definedName>
    <definedName name="_xlnm.Print_Titles" localSheetId="15">在库低值品!$1:7</definedName>
    <definedName name="_xlnm.Print_Titles" localSheetId="19">在用低值品!$1:7</definedName>
    <definedName name="_xlnm.Print_Titles" localSheetId="29">债券投资!$1:7</definedName>
    <definedName name="_xlnm.Print_Titles" localSheetId="47">长期待摊费用!$1:7</definedName>
    <definedName name="_xlnm.Print_Titles" localSheetId="60">长期负债汇总!$1:7</definedName>
    <definedName name="_xlnm.Print_Titles" localSheetId="61">长期借款!$1:7</definedName>
    <definedName name="_xlnm.Print_Titles" localSheetId="27">长期投资汇总!$1:7</definedName>
    <definedName name="_xlnm.Print_Titles" localSheetId="64">住房周转金!$1:7</definedName>
    <definedName name="_xlnm.Print_Titles" localSheetId="63">专项应付款!$1:7</definedName>
  </definedNames>
  <calcPr calcId="162913"/>
</workbook>
</file>

<file path=xl/calcChain.xml><?xml version="1.0" encoding="utf-8"?>
<calcChain xmlns="http://schemas.openxmlformats.org/spreadsheetml/2006/main">
  <c r="E23" i="80" l="1"/>
  <c r="D23" i="80"/>
  <c r="F23" i="80" s="1"/>
  <c r="E13" i="74" s="1"/>
  <c r="A5" i="80"/>
  <c r="A4" i="80"/>
  <c r="A2" i="80"/>
  <c r="G1" i="80"/>
  <c r="F23" i="79"/>
  <c r="E23" i="79"/>
  <c r="G23" i="79" s="1"/>
  <c r="E12" i="74" s="1"/>
  <c r="G8" i="79"/>
  <c r="A5" i="79"/>
  <c r="A4" i="79"/>
  <c r="A2" i="79"/>
  <c r="H1" i="79"/>
  <c r="E23" i="78"/>
  <c r="D11" i="74" s="1"/>
  <c r="D23" i="78"/>
  <c r="F23" i="78" s="1"/>
  <c r="E11" i="74" s="1"/>
  <c r="F8" i="78"/>
  <c r="E8" i="78"/>
  <c r="A5" i="78"/>
  <c r="A4" i="78"/>
  <c r="A2" i="78"/>
  <c r="G1" i="78"/>
  <c r="F23" i="77"/>
  <c r="E10" i="74" s="1"/>
  <c r="E23" i="77"/>
  <c r="D23" i="77"/>
  <c r="F8" i="77"/>
  <c r="A5" i="77"/>
  <c r="A4" i="77"/>
  <c r="A2" i="77"/>
  <c r="G1" i="77"/>
  <c r="I23" i="76"/>
  <c r="G23" i="76"/>
  <c r="I8" i="76"/>
  <c r="H8" i="76"/>
  <c r="H23" i="76" s="1"/>
  <c r="D9" i="74" s="1"/>
  <c r="A5" i="76"/>
  <c r="A4" i="76"/>
  <c r="A3" i="76"/>
  <c r="A2" i="76"/>
  <c r="J1" i="76"/>
  <c r="J14" i="75"/>
  <c r="D8" i="74" s="1"/>
  <c r="D18" i="74" s="1"/>
  <c r="H14" i="75"/>
  <c r="K14" i="75" s="1"/>
  <c r="A5" i="75"/>
  <c r="A4" i="75"/>
  <c r="A2" i="75"/>
  <c r="L1" i="75"/>
  <c r="D13" i="74"/>
  <c r="B13" i="74"/>
  <c r="D12" i="74"/>
  <c r="B12" i="74"/>
  <c r="A3" i="80" s="1"/>
  <c r="C11" i="74"/>
  <c r="F11" i="74" s="1"/>
  <c r="B11" i="74"/>
  <c r="A3" i="78" s="1"/>
  <c r="D10" i="74"/>
  <c r="C10" i="74"/>
  <c r="F10" i="74" s="1"/>
  <c r="B10" i="74"/>
  <c r="E9" i="74"/>
  <c r="C9" i="74"/>
  <c r="F9" i="74" s="1"/>
  <c r="B9" i="74"/>
  <c r="E8" i="74"/>
  <c r="B8" i="74"/>
  <c r="A3" i="75" s="1"/>
  <c r="A5" i="74"/>
  <c r="A4" i="74"/>
  <c r="A2" i="74"/>
  <c r="G23" i="73"/>
  <c r="E23" i="73"/>
  <c r="F22" i="73"/>
  <c r="G8" i="73"/>
  <c r="F8" i="73"/>
  <c r="F23" i="73" s="1"/>
  <c r="A5" i="73"/>
  <c r="A4" i="73"/>
  <c r="A3" i="73"/>
  <c r="A2" i="73"/>
  <c r="H1" i="73"/>
  <c r="G23" i="72"/>
  <c r="F23" i="72"/>
  <c r="H23" i="72" s="1"/>
  <c r="H8" i="72"/>
  <c r="G8" i="72"/>
  <c r="A5" i="72"/>
  <c r="A4" i="72"/>
  <c r="A3" i="72"/>
  <c r="A2" i="72"/>
  <c r="I1" i="72"/>
  <c r="H14" i="71"/>
  <c r="F14" i="71"/>
  <c r="G8" i="71"/>
  <c r="G14" i="71" s="1"/>
  <c r="A5" i="71"/>
  <c r="A4" i="71"/>
  <c r="A3" i="71"/>
  <c r="A2" i="71"/>
  <c r="I1" i="71"/>
  <c r="F23" i="70"/>
  <c r="E23" i="70"/>
  <c r="G23" i="70" s="1"/>
  <c r="G8" i="70"/>
  <c r="A5" i="70"/>
  <c r="A4" i="70"/>
  <c r="A3" i="70"/>
  <c r="A2" i="70"/>
  <c r="H1" i="70"/>
  <c r="F15" i="69"/>
  <c r="E15" i="69"/>
  <c r="G15" i="69" s="1"/>
  <c r="G10" i="69"/>
  <c r="F10" i="69"/>
  <c r="G9" i="69"/>
  <c r="F9" i="69"/>
  <c r="G8" i="69"/>
  <c r="F8" i="69"/>
  <c r="A5" i="69"/>
  <c r="A4" i="69"/>
  <c r="A3" i="69"/>
  <c r="A2" i="69"/>
  <c r="H1" i="69"/>
  <c r="E21" i="68"/>
  <c r="G20" i="68"/>
  <c r="F20" i="68"/>
  <c r="G19" i="68"/>
  <c r="F19" i="68"/>
  <c r="G18" i="68"/>
  <c r="F18" i="68"/>
  <c r="G17" i="68"/>
  <c r="F17" i="68"/>
  <c r="G16" i="68"/>
  <c r="F16" i="68"/>
  <c r="G15" i="68"/>
  <c r="F15" i="68"/>
  <c r="G14" i="68"/>
  <c r="F14" i="68"/>
  <c r="G13" i="68"/>
  <c r="F13" i="68"/>
  <c r="G12" i="68"/>
  <c r="F12" i="68"/>
  <c r="G11" i="68"/>
  <c r="F11" i="68"/>
  <c r="G10" i="68"/>
  <c r="F10" i="68"/>
  <c r="G9" i="68"/>
  <c r="F9" i="68"/>
  <c r="G8" i="68"/>
  <c r="G21" i="68" s="1"/>
  <c r="F8" i="68"/>
  <c r="F21" i="68" s="1"/>
  <c r="A5" i="68"/>
  <c r="A4" i="68"/>
  <c r="A3" i="68"/>
  <c r="A2" i="68"/>
  <c r="H1" i="68"/>
  <c r="F23" i="66"/>
  <c r="E23" i="66"/>
  <c r="G23" i="66" s="1"/>
  <c r="G8" i="66"/>
  <c r="F8" i="66"/>
  <c r="A5" i="66"/>
  <c r="A4" i="66"/>
  <c r="A3" i="66"/>
  <c r="A2" i="66"/>
  <c r="H1" i="66"/>
  <c r="G13" i="65"/>
  <c r="E13" i="65"/>
  <c r="G8" i="65"/>
  <c r="F8" i="65"/>
  <c r="F13" i="65" s="1"/>
  <c r="A5" i="65"/>
  <c r="A4" i="65"/>
  <c r="A3" i="65"/>
  <c r="A2" i="65"/>
  <c r="H1" i="65"/>
  <c r="G13" i="63"/>
  <c r="F13" i="63"/>
  <c r="H13" i="63" s="1"/>
  <c r="H12" i="63"/>
  <c r="G12" i="63"/>
  <c r="H11" i="63"/>
  <c r="G11" i="63"/>
  <c r="H10" i="63"/>
  <c r="G10" i="63"/>
  <c r="H9" i="63"/>
  <c r="G9" i="63"/>
  <c r="H8" i="63"/>
  <c r="G8" i="63"/>
  <c r="A5" i="63"/>
  <c r="A4" i="63"/>
  <c r="A3" i="63"/>
  <c r="A2" i="63"/>
  <c r="I1" i="63"/>
  <c r="K10" i="62"/>
  <c r="H10" i="62"/>
  <c r="K8" i="62"/>
  <c r="J8" i="62"/>
  <c r="J10" i="62" s="1"/>
  <c r="A5" i="62"/>
  <c r="A4" i="62"/>
  <c r="A3" i="62"/>
  <c r="A2" i="62"/>
  <c r="L1" i="62"/>
  <c r="E16" i="59"/>
  <c r="D16" i="59"/>
  <c r="F16" i="59" s="1"/>
  <c r="F8" i="59"/>
  <c r="E8" i="59"/>
  <c r="A5" i="59"/>
  <c r="A4" i="59"/>
  <c r="A2" i="59"/>
  <c r="G1" i="59"/>
  <c r="F14" i="58"/>
  <c r="E14" i="58"/>
  <c r="D14" i="58"/>
  <c r="A5" i="58"/>
  <c r="A4" i="58"/>
  <c r="A2" i="58"/>
  <c r="G1" i="58"/>
  <c r="H24" i="57"/>
  <c r="F24" i="57"/>
  <c r="I24" i="57" s="1"/>
  <c r="D24" i="57"/>
  <c r="I8" i="57"/>
  <c r="A5" i="57"/>
  <c r="A4" i="57"/>
  <c r="A3" i="57"/>
  <c r="A2" i="57"/>
  <c r="J1" i="57"/>
  <c r="J18" i="56"/>
  <c r="I18" i="56"/>
  <c r="G18" i="56"/>
  <c r="F18" i="56"/>
  <c r="J8" i="56"/>
  <c r="A5" i="56"/>
  <c r="A4" i="56"/>
  <c r="A3" i="56"/>
  <c r="A2" i="56"/>
  <c r="K1" i="56"/>
  <c r="H13" i="55"/>
  <c r="F13" i="55"/>
  <c r="I13" i="55" s="1"/>
  <c r="E13" i="55"/>
  <c r="I8" i="55"/>
  <c r="J1" i="55"/>
  <c r="T134" i="84"/>
  <c r="S134" i="84"/>
  <c r="M134" i="84"/>
  <c r="K134" i="84"/>
  <c r="J134" i="84"/>
  <c r="N134" i="84" s="1"/>
  <c r="I134" i="84"/>
  <c r="F134" i="84"/>
  <c r="N133" i="84"/>
  <c r="N132" i="84"/>
  <c r="N131" i="84"/>
  <c r="N130" i="84"/>
  <c r="N129" i="84"/>
  <c r="N128" i="84"/>
  <c r="N127" i="84"/>
  <c r="N126" i="84"/>
  <c r="N125" i="84"/>
  <c r="N124" i="84"/>
  <c r="N123" i="84"/>
  <c r="N122" i="84"/>
  <c r="N121" i="84"/>
  <c r="N120" i="84"/>
  <c r="N119" i="84"/>
  <c r="N118" i="84"/>
  <c r="N117" i="84"/>
  <c r="N116" i="84"/>
  <c r="N115" i="84"/>
  <c r="N114" i="84"/>
  <c r="N113" i="84"/>
  <c r="N112" i="84"/>
  <c r="N111" i="84"/>
  <c r="N110" i="84"/>
  <c r="N109" i="84"/>
  <c r="N108" i="84"/>
  <c r="N107" i="84"/>
  <c r="N106" i="84"/>
  <c r="N105" i="84"/>
  <c r="N104" i="84"/>
  <c r="M104" i="84"/>
  <c r="N103" i="84"/>
  <c r="M103" i="84"/>
  <c r="N102" i="84"/>
  <c r="N101" i="84"/>
  <c r="N100" i="84"/>
  <c r="N99" i="84"/>
  <c r="N98" i="84"/>
  <c r="N97" i="84"/>
  <c r="N96" i="84"/>
  <c r="N95" i="84"/>
  <c r="N94" i="84"/>
  <c r="N93" i="84"/>
  <c r="N92" i="84"/>
  <c r="N91" i="84"/>
  <c r="N90" i="84"/>
  <c r="N89" i="84"/>
  <c r="N88" i="84"/>
  <c r="N87" i="84"/>
  <c r="N86" i="84"/>
  <c r="N85" i="84"/>
  <c r="N84" i="84"/>
  <c r="N83" i="84"/>
  <c r="N82" i="84"/>
  <c r="N81" i="84"/>
  <c r="N80" i="84"/>
  <c r="N79" i="84"/>
  <c r="W78" i="84"/>
  <c r="N78" i="84"/>
  <c r="W77" i="84"/>
  <c r="X76" i="84" s="1"/>
  <c r="X77" i="84" s="1"/>
  <c r="N77" i="84"/>
  <c r="N76" i="84"/>
  <c r="N75" i="84"/>
  <c r="N74" i="84"/>
  <c r="N73" i="84"/>
  <c r="N72" i="84"/>
  <c r="N71" i="84"/>
  <c r="N70" i="84"/>
  <c r="N69" i="84"/>
  <c r="N68" i="84"/>
  <c r="N67" i="84"/>
  <c r="N66" i="84"/>
  <c r="N65" i="84"/>
  <c r="N64" i="84"/>
  <c r="N63" i="84"/>
  <c r="N62" i="84"/>
  <c r="N61" i="84"/>
  <c r="N60" i="84"/>
  <c r="N59" i="84"/>
  <c r="N58" i="84"/>
  <c r="N57" i="84"/>
  <c r="N56" i="84"/>
  <c r="N55" i="84"/>
  <c r="N54" i="84"/>
  <c r="N53" i="84"/>
  <c r="N52" i="84"/>
  <c r="N51" i="84"/>
  <c r="N50" i="84"/>
  <c r="N49" i="84"/>
  <c r="N48" i="84"/>
  <c r="N47" i="84"/>
  <c r="N46" i="84"/>
  <c r="N45" i="84"/>
  <c r="N44" i="84"/>
  <c r="N43" i="84"/>
  <c r="N42" i="84"/>
  <c r="N41" i="84"/>
  <c r="N40" i="84"/>
  <c r="N39" i="84"/>
  <c r="N38" i="84"/>
  <c r="N37" i="84"/>
  <c r="N36" i="84"/>
  <c r="N35" i="84"/>
  <c r="N34" i="84"/>
  <c r="N33" i="84"/>
  <c r="N32" i="84"/>
  <c r="N31" i="84"/>
  <c r="N30" i="84"/>
  <c r="N29" i="84"/>
  <c r="N28" i="84"/>
  <c r="N27" i="84"/>
  <c r="N26" i="84"/>
  <c r="N25" i="84"/>
  <c r="N24" i="84"/>
  <c r="N23" i="84"/>
  <c r="N22" i="84"/>
  <c r="N21" i="84"/>
  <c r="N20" i="84"/>
  <c r="N19" i="84"/>
  <c r="N18" i="84"/>
  <c r="N17" i="84"/>
  <c r="N16" i="84"/>
  <c r="N15" i="84"/>
  <c r="N14" i="84"/>
  <c r="N13" i="84"/>
  <c r="N12" i="84"/>
  <c r="N11" i="84"/>
  <c r="N10" i="84"/>
  <c r="N9" i="84"/>
  <c r="Q8" i="84"/>
  <c r="S8" i="84" s="1"/>
  <c r="T8" i="84" s="1"/>
  <c r="P8" i="84"/>
  <c r="N8" i="84"/>
  <c r="A5" i="84"/>
  <c r="L45" i="54"/>
  <c r="K45" i="54"/>
  <c r="J45" i="54"/>
  <c r="I45" i="54"/>
  <c r="A2" i="54"/>
  <c r="M1" i="54"/>
  <c r="E41" i="53"/>
  <c r="D41" i="53"/>
  <c r="F41" i="53" s="1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A5" i="53"/>
  <c r="A4" i="53"/>
  <c r="A3" i="53"/>
  <c r="A2" i="53"/>
  <c r="G1" i="53"/>
  <c r="E23" i="52"/>
  <c r="D23" i="52"/>
  <c r="F23" i="52" s="1"/>
  <c r="A5" i="52"/>
  <c r="A4" i="52"/>
  <c r="A3" i="52"/>
  <c r="A2" i="52"/>
  <c r="G1" i="52"/>
  <c r="M15" i="51"/>
  <c r="J15" i="51"/>
  <c r="I15" i="51"/>
  <c r="H15" i="51"/>
  <c r="M10" i="51"/>
  <c r="L10" i="51"/>
  <c r="M9" i="51"/>
  <c r="L9" i="51"/>
  <c r="M8" i="51"/>
  <c r="L8" i="51"/>
  <c r="L15" i="51" s="1"/>
  <c r="D9" i="82" s="1"/>
  <c r="E9" i="82" s="1"/>
  <c r="A5" i="51"/>
  <c r="A2" i="51"/>
  <c r="H14" i="50"/>
  <c r="D8" i="82" s="1"/>
  <c r="F14" i="50"/>
  <c r="E14" i="50"/>
  <c r="I9" i="50"/>
  <c r="I8" i="50"/>
  <c r="A5" i="50"/>
  <c r="A4" i="50"/>
  <c r="A4" i="54" s="1"/>
  <c r="A2" i="50"/>
  <c r="J1" i="50"/>
  <c r="C9" i="82"/>
  <c r="F9" i="82" s="1"/>
  <c r="C8" i="82"/>
  <c r="C15" i="82" s="1"/>
  <c r="F15" i="82" s="1"/>
  <c r="A5" i="82"/>
  <c r="A4" i="82"/>
  <c r="J24" i="49"/>
  <c r="G24" i="49"/>
  <c r="L8" i="49"/>
  <c r="A5" i="49"/>
  <c r="A4" i="49"/>
  <c r="A2" i="49"/>
  <c r="M1" i="49"/>
  <c r="Z14" i="47"/>
  <c r="Z13" i="47"/>
  <c r="Z12" i="47"/>
  <c r="N12" i="47"/>
  <c r="L12" i="47"/>
  <c r="K12" i="47"/>
  <c r="J12" i="47"/>
  <c r="F12" i="47"/>
  <c r="Z11" i="47"/>
  <c r="Z10" i="47"/>
  <c r="AB9" i="47"/>
  <c r="Z9" i="47"/>
  <c r="X15" i="47" s="1"/>
  <c r="Q8" i="47"/>
  <c r="R8" i="47" s="1"/>
  <c r="S8" i="47" s="1"/>
  <c r="J42" i="46"/>
  <c r="I42" i="46"/>
  <c r="M42" i="46" s="1"/>
  <c r="H42" i="46"/>
  <c r="E42" i="46"/>
  <c r="M41" i="46"/>
  <c r="L41" i="46"/>
  <c r="M40" i="46"/>
  <c r="L40" i="46"/>
  <c r="M39" i="46"/>
  <c r="L39" i="46"/>
  <c r="M38" i="46"/>
  <c r="L38" i="46"/>
  <c r="M37" i="46"/>
  <c r="L37" i="46"/>
  <c r="M36" i="46"/>
  <c r="L36" i="46"/>
  <c r="M35" i="46"/>
  <c r="L35" i="46"/>
  <c r="M34" i="46"/>
  <c r="L34" i="46"/>
  <c r="M33" i="46"/>
  <c r="L33" i="46"/>
  <c r="M32" i="46"/>
  <c r="L32" i="46"/>
  <c r="M31" i="46"/>
  <c r="L31" i="46"/>
  <c r="M30" i="46"/>
  <c r="L30" i="46"/>
  <c r="M29" i="46"/>
  <c r="L29" i="46"/>
  <c r="M28" i="46"/>
  <c r="L28" i="46"/>
  <c r="M27" i="46"/>
  <c r="L27" i="46"/>
  <c r="M26" i="46"/>
  <c r="L26" i="46"/>
  <c r="M25" i="46"/>
  <c r="L25" i="46"/>
  <c r="M24" i="46"/>
  <c r="L24" i="46"/>
  <c r="M23" i="46"/>
  <c r="L23" i="46"/>
  <c r="M22" i="46"/>
  <c r="L22" i="46"/>
  <c r="M21" i="46"/>
  <c r="L21" i="46"/>
  <c r="M20" i="46"/>
  <c r="L20" i="46"/>
  <c r="M19" i="46"/>
  <c r="L19" i="46"/>
  <c r="M18" i="46"/>
  <c r="L18" i="46"/>
  <c r="M17" i="46"/>
  <c r="L17" i="46"/>
  <c r="M16" i="46"/>
  <c r="L16" i="46"/>
  <c r="M15" i="46"/>
  <c r="L15" i="46"/>
  <c r="M14" i="46"/>
  <c r="L14" i="46"/>
  <c r="M13" i="46"/>
  <c r="L13" i="46"/>
  <c r="M12" i="46"/>
  <c r="L12" i="46"/>
  <c r="M11" i="46"/>
  <c r="L11" i="46"/>
  <c r="M10" i="46"/>
  <c r="L10" i="46"/>
  <c r="M9" i="46"/>
  <c r="L9" i="46"/>
  <c r="M8" i="46"/>
  <c r="L8" i="46"/>
  <c r="L42" i="46" s="1"/>
  <c r="A3" i="46"/>
  <c r="A2" i="46"/>
  <c r="O23" i="45"/>
  <c r="M23" i="45"/>
  <c r="L23" i="45"/>
  <c r="P23" i="45" s="1"/>
  <c r="K23" i="45"/>
  <c r="J23" i="45"/>
  <c r="I23" i="45"/>
  <c r="P8" i="45"/>
  <c r="O8" i="45"/>
  <c r="A5" i="45"/>
  <c r="A5" i="46" s="1"/>
  <c r="A4" i="45"/>
  <c r="A3" i="45"/>
  <c r="A2" i="45"/>
  <c r="Q1" i="45"/>
  <c r="J15" i="44"/>
  <c r="I15" i="44"/>
  <c r="H15" i="44"/>
  <c r="L8" i="44"/>
  <c r="L15" i="44" s="1"/>
  <c r="A5" i="44"/>
  <c r="S55" i="43"/>
  <c r="T55" i="43" s="1"/>
  <c r="Q55" i="43"/>
  <c r="P55" i="43"/>
  <c r="O55" i="43"/>
  <c r="Z45" i="43"/>
  <c r="Z44" i="43"/>
  <c r="Y44" i="43"/>
  <c r="W44" i="43"/>
  <c r="X44" i="43" s="1"/>
  <c r="U44" i="43"/>
  <c r="W43" i="43"/>
  <c r="X43" i="43" s="1"/>
  <c r="X42" i="43"/>
  <c r="W42" i="43"/>
  <c r="W41" i="43"/>
  <c r="X41" i="43" s="1"/>
  <c r="V40" i="43"/>
  <c r="W40" i="43" s="1"/>
  <c r="X40" i="43" s="1"/>
  <c r="W39" i="43"/>
  <c r="X39" i="43" s="1"/>
  <c r="W38" i="43"/>
  <c r="X38" i="43" s="1"/>
  <c r="W37" i="43"/>
  <c r="X37" i="43" s="1"/>
  <c r="W36" i="43"/>
  <c r="X36" i="43" s="1"/>
  <c r="W35" i="43"/>
  <c r="X35" i="43" s="1"/>
  <c r="W34" i="43"/>
  <c r="X34" i="43" s="1"/>
  <c r="A5" i="43"/>
  <c r="A4" i="43"/>
  <c r="A4" i="44" s="1"/>
  <c r="A4" i="46" s="1"/>
  <c r="A2" i="43"/>
  <c r="A2" i="44" s="1"/>
  <c r="L11" i="41"/>
  <c r="J11" i="41"/>
  <c r="I11" i="41"/>
  <c r="H11" i="41"/>
  <c r="G11" i="41"/>
  <c r="M8" i="41"/>
  <c r="C5" i="41"/>
  <c r="A5" i="41"/>
  <c r="H4" i="41"/>
  <c r="A2" i="41"/>
  <c r="N1" i="41"/>
  <c r="F10" i="40"/>
  <c r="H10" i="40" s="1"/>
  <c r="H8" i="40"/>
  <c r="G8" i="40"/>
  <c r="G10" i="40" s="1"/>
  <c r="D10" i="37" s="1"/>
  <c r="F10" i="37" s="1"/>
  <c r="A5" i="40"/>
  <c r="A4" i="40"/>
  <c r="A3" i="40"/>
  <c r="A2" i="40"/>
  <c r="I1" i="40"/>
  <c r="I23" i="39"/>
  <c r="H23" i="39"/>
  <c r="J23" i="39" s="1"/>
  <c r="G23" i="39"/>
  <c r="J8" i="39"/>
  <c r="A5" i="39"/>
  <c r="A4" i="39"/>
  <c r="A3" i="39"/>
  <c r="A2" i="39"/>
  <c r="K1" i="39"/>
  <c r="J23" i="38"/>
  <c r="I23" i="38"/>
  <c r="K23" i="38" s="1"/>
  <c r="H23" i="38"/>
  <c r="K8" i="38"/>
  <c r="A5" i="38"/>
  <c r="A4" i="38"/>
  <c r="A3" i="38"/>
  <c r="A2" i="38"/>
  <c r="L1" i="38"/>
  <c r="F13" i="37"/>
  <c r="C10" i="37"/>
  <c r="C12" i="37" s="1"/>
  <c r="C14" i="37" s="1"/>
  <c r="D9" i="37"/>
  <c r="F9" i="37" s="1"/>
  <c r="D8" i="37"/>
  <c r="F8" i="37" s="1"/>
  <c r="A5" i="37"/>
  <c r="A4" i="37"/>
  <c r="A2" i="37"/>
  <c r="G12" i="36"/>
  <c r="E12" i="36"/>
  <c r="D12" i="36"/>
  <c r="G9" i="36"/>
  <c r="F9" i="36"/>
  <c r="G8" i="36"/>
  <c r="F8" i="36"/>
  <c r="F12" i="36" s="1"/>
  <c r="A5" i="36"/>
  <c r="A4" i="36"/>
  <c r="A3" i="36"/>
  <c r="A2" i="36"/>
  <c r="H1" i="36"/>
  <c r="J23" i="35"/>
  <c r="I23" i="35"/>
  <c r="G23" i="35"/>
  <c r="F23" i="35"/>
  <c r="J8" i="35"/>
  <c r="A5" i="35"/>
  <c r="A4" i="35"/>
  <c r="A3" i="35"/>
  <c r="A2" i="35"/>
  <c r="K1" i="35"/>
  <c r="E23" i="34"/>
  <c r="D23" i="34"/>
  <c r="F23" i="34" s="1"/>
  <c r="F8" i="34"/>
  <c r="E8" i="34"/>
  <c r="A5" i="34"/>
  <c r="A4" i="34"/>
  <c r="A3" i="34"/>
  <c r="A2" i="34"/>
  <c r="G1" i="34"/>
  <c r="H11" i="33"/>
  <c r="F11" i="33"/>
  <c r="I11" i="33" s="1"/>
  <c r="I8" i="33"/>
  <c r="H8" i="33"/>
  <c r="A5" i="33"/>
  <c r="A4" i="33"/>
  <c r="A3" i="33"/>
  <c r="A2" i="33"/>
  <c r="J1" i="33"/>
  <c r="G10" i="28"/>
  <c r="F10" i="28"/>
  <c r="K9" i="28"/>
  <c r="J9" i="28"/>
  <c r="K8" i="28"/>
  <c r="J8" i="28"/>
  <c r="J10" i="28" s="1"/>
  <c r="A5" i="28"/>
  <c r="A4" i="28"/>
  <c r="A2" i="28"/>
  <c r="L1" i="28"/>
  <c r="L23" i="32"/>
  <c r="K23" i="32"/>
  <c r="H23" i="32"/>
  <c r="G23" i="32"/>
  <c r="L8" i="32"/>
  <c r="A5" i="32"/>
  <c r="A4" i="32"/>
  <c r="A3" i="32"/>
  <c r="A2" i="32"/>
  <c r="M1" i="32"/>
  <c r="K23" i="31"/>
  <c r="H23" i="31"/>
  <c r="L23" i="31" s="1"/>
  <c r="G23" i="31"/>
  <c r="H8" i="31"/>
  <c r="L8" i="31" s="1"/>
  <c r="A5" i="31"/>
  <c r="A4" i="31"/>
  <c r="A3" i="31"/>
  <c r="A2" i="31"/>
  <c r="M1" i="31"/>
  <c r="E25" i="30"/>
  <c r="J8" i="30"/>
  <c r="A5" i="30"/>
  <c r="A4" i="30"/>
  <c r="A3" i="30"/>
  <c r="A2" i="30"/>
  <c r="K1" i="30"/>
  <c r="K23" i="29"/>
  <c r="G23" i="29"/>
  <c r="L8" i="29"/>
  <c r="H8" i="29"/>
  <c r="H23" i="29" s="1"/>
  <c r="L23" i="29" s="1"/>
  <c r="A5" i="29"/>
  <c r="A4" i="29"/>
  <c r="A3" i="29"/>
  <c r="A2" i="29"/>
  <c r="M1" i="29"/>
  <c r="K28" i="26"/>
  <c r="G28" i="26"/>
  <c r="L28" i="26" s="1"/>
  <c r="F28" i="26"/>
  <c r="A5" i="26"/>
  <c r="A4" i="26"/>
  <c r="A3" i="26"/>
  <c r="A2" i="26"/>
  <c r="M1" i="26"/>
  <c r="I26" i="25"/>
  <c r="A5" i="25"/>
  <c r="A4" i="25"/>
  <c r="A3" i="25"/>
  <c r="A2" i="25"/>
  <c r="K1" i="25"/>
  <c r="I20" i="24"/>
  <c r="F20" i="24"/>
  <c r="A5" i="24"/>
  <c r="A4" i="24"/>
  <c r="A3" i="24"/>
  <c r="A2" i="24"/>
  <c r="K1" i="24"/>
  <c r="J23" i="23"/>
  <c r="F23" i="23"/>
  <c r="G8" i="23"/>
  <c r="G23" i="23" s="1"/>
  <c r="K23" i="23" s="1"/>
  <c r="A5" i="23"/>
  <c r="A4" i="23"/>
  <c r="A3" i="23"/>
  <c r="A2" i="23"/>
  <c r="L1" i="23"/>
  <c r="J23" i="22"/>
  <c r="H23" i="22"/>
  <c r="F23" i="22"/>
  <c r="E23" i="22"/>
  <c r="G11" i="22"/>
  <c r="G10" i="22"/>
  <c r="G9" i="22"/>
  <c r="G8" i="22"/>
  <c r="G23" i="22" s="1"/>
  <c r="A5" i="22"/>
  <c r="A4" i="22"/>
  <c r="A3" i="22"/>
  <c r="A2" i="22"/>
  <c r="K1" i="22"/>
  <c r="F24" i="20"/>
  <c r="H24" i="20" s="1"/>
  <c r="H8" i="20"/>
  <c r="G8" i="20"/>
  <c r="G24" i="20" s="1"/>
  <c r="A5" i="20"/>
  <c r="A4" i="20"/>
  <c r="A3" i="20"/>
  <c r="A2" i="20"/>
  <c r="I1" i="20"/>
  <c r="I24" i="18"/>
  <c r="G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H8" i="18"/>
  <c r="H24" i="18" s="1"/>
  <c r="A5" i="18"/>
  <c r="A4" i="18"/>
  <c r="A3" i="18"/>
  <c r="A2" i="18"/>
  <c r="J1" i="18"/>
  <c r="G14" i="17"/>
  <c r="G16" i="17" s="1"/>
  <c r="F14" i="17"/>
  <c r="F16" i="17" s="1"/>
  <c r="H9" i="17"/>
  <c r="G9" i="17"/>
  <c r="H8" i="17"/>
  <c r="H14" i="17" s="1"/>
  <c r="G8" i="17"/>
  <c r="A5" i="17"/>
  <c r="A4" i="17"/>
  <c r="A3" i="17"/>
  <c r="A2" i="17"/>
  <c r="I1" i="17"/>
  <c r="H16" i="19"/>
  <c r="G15" i="19"/>
  <c r="G17" i="19" s="1"/>
  <c r="F15" i="19"/>
  <c r="H15" i="19" s="1"/>
  <c r="H10" i="19"/>
  <c r="G10" i="19"/>
  <c r="H9" i="19"/>
  <c r="G9" i="19"/>
  <c r="H8" i="19"/>
  <c r="G8" i="19"/>
  <c r="A5" i="19"/>
  <c r="A4" i="19"/>
  <c r="A3" i="19"/>
  <c r="A2" i="19"/>
  <c r="I1" i="19"/>
  <c r="F14" i="16"/>
  <c r="E14" i="16"/>
  <c r="G14" i="16" s="1"/>
  <c r="G9" i="16"/>
  <c r="G8" i="16"/>
  <c r="A5" i="16"/>
  <c r="A4" i="16"/>
  <c r="A3" i="16"/>
  <c r="A2" i="16"/>
  <c r="H1" i="16"/>
  <c r="J15" i="15"/>
  <c r="H14" i="15"/>
  <c r="H13" i="15"/>
  <c r="F13" i="15"/>
  <c r="F15" i="15" s="1"/>
  <c r="H15" i="15" s="1"/>
  <c r="H9" i="15"/>
  <c r="G9" i="15"/>
  <c r="H8" i="15"/>
  <c r="G8" i="15"/>
  <c r="G13" i="15" s="1"/>
  <c r="G15" i="15" s="1"/>
  <c r="A5" i="15"/>
  <c r="A4" i="15"/>
  <c r="A3" i="15"/>
  <c r="A2" i="15"/>
  <c r="I1" i="15"/>
  <c r="H16" i="14"/>
  <c r="F16" i="14"/>
  <c r="H11" i="14"/>
  <c r="G11" i="14"/>
  <c r="H10" i="14"/>
  <c r="G10" i="14"/>
  <c r="H9" i="14"/>
  <c r="G9" i="14"/>
  <c r="H8" i="14"/>
  <c r="G8" i="14"/>
  <c r="G16" i="14" s="1"/>
  <c r="A5" i="14"/>
  <c r="A4" i="14"/>
  <c r="A3" i="14"/>
  <c r="A2" i="14"/>
  <c r="I1" i="14"/>
  <c r="G21" i="13"/>
  <c r="F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G8" i="13"/>
  <c r="A4" i="13"/>
  <c r="A2" i="13"/>
  <c r="I1" i="13"/>
  <c r="J23" i="12"/>
  <c r="I23" i="12"/>
  <c r="D9" i="10" s="1"/>
  <c r="E9" i="10" s="1"/>
  <c r="G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I8" i="12"/>
  <c r="A5" i="12"/>
  <c r="A4" i="12"/>
  <c r="A3" i="12"/>
  <c r="A2" i="12"/>
  <c r="K1" i="12"/>
  <c r="I23" i="11"/>
  <c r="D8" i="10" s="1"/>
  <c r="G23" i="11"/>
  <c r="J23" i="11" s="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I8" i="11"/>
  <c r="A5" i="11"/>
  <c r="A4" i="11"/>
  <c r="A3" i="11"/>
  <c r="A2" i="11"/>
  <c r="K1" i="11"/>
  <c r="F20" i="10"/>
  <c r="E20" i="10"/>
  <c r="D10" i="10"/>
  <c r="C10" i="10"/>
  <c r="E10" i="10" s="1"/>
  <c r="C9" i="10"/>
  <c r="F9" i="10" s="1"/>
  <c r="C8" i="10"/>
  <c r="F8" i="10" s="1"/>
  <c r="A5" i="10"/>
  <c r="A4" i="10"/>
  <c r="A3" i="10"/>
  <c r="A2" i="10"/>
  <c r="F1" i="10"/>
  <c r="G12" i="8"/>
  <c r="F12" i="8"/>
  <c r="H12" i="8" s="1"/>
  <c r="G8" i="8"/>
  <c r="A5" i="8"/>
  <c r="A4" i="8"/>
  <c r="A2" i="8"/>
  <c r="I1" i="8"/>
  <c r="E8" i="10" l="1"/>
  <c r="E19" i="10" s="1"/>
  <c r="D19" i="10"/>
  <c r="D21" i="10" s="1"/>
  <c r="E8" i="82"/>
  <c r="D15" i="82"/>
  <c r="E15" i="82" s="1"/>
  <c r="E18" i="74"/>
  <c r="C19" i="10"/>
  <c r="D12" i="37"/>
  <c r="F10" i="10"/>
  <c r="F17" i="19"/>
  <c r="H17" i="19" s="1"/>
  <c r="K8" i="23"/>
  <c r="F8" i="82"/>
  <c r="A3" i="79"/>
  <c r="A2" i="82"/>
  <c r="C8" i="74"/>
  <c r="C12" i="74"/>
  <c r="F12" i="74" s="1"/>
  <c r="A4" i="51"/>
  <c r="C13" i="74"/>
  <c r="F13" i="74" s="1"/>
  <c r="C18" i="74" l="1"/>
  <c r="F18" i="74" s="1"/>
  <c r="F8" i="74"/>
  <c r="C21" i="10"/>
  <c r="F21" i="10" s="1"/>
  <c r="F19" i="10"/>
  <c r="F12" i="37"/>
  <c r="D14" i="37"/>
  <c r="F14" i="37" s="1"/>
  <c r="E21" i="10" l="1"/>
</calcChain>
</file>

<file path=xl/comments1.xml><?xml version="1.0" encoding="utf-8"?>
<comments xmlns="http://schemas.openxmlformats.org/spreadsheetml/2006/main">
  <authors>
    <author>lenovo</author>
  </authors>
  <commentList>
    <comment ref="B8" authorId="0" shapeId="0">
      <text>
        <r>
          <rPr>
            <sz val="9"/>
            <rFont val="宋体"/>
            <family val="3"/>
            <charset val="134"/>
          </rPr>
          <t>lenovo:
信托公司名下</t>
        </r>
      </text>
    </comment>
  </commentList>
</comments>
</file>

<file path=xl/sharedStrings.xml><?xml version="1.0" encoding="utf-8"?>
<sst xmlns="http://schemas.openxmlformats.org/spreadsheetml/2006/main" count="1379" uniqueCount="450">
  <si>
    <t>货币资金--现金清查评估明细表</t>
  </si>
  <si>
    <t>金额单位：人民币元</t>
  </si>
  <si>
    <t>序号</t>
  </si>
  <si>
    <t>存放部门（单位）</t>
  </si>
  <si>
    <t>币种</t>
  </si>
  <si>
    <t>外币账面金额</t>
  </si>
  <si>
    <t>评估基准日
汇率</t>
  </si>
  <si>
    <t>账面 价 值</t>
  </si>
  <si>
    <t>评 估 价 值</t>
  </si>
  <si>
    <t>增减率%</t>
  </si>
  <si>
    <t>备    注</t>
  </si>
  <si>
    <t>财务部</t>
  </si>
  <si>
    <t>人民币</t>
  </si>
  <si>
    <t>合    计</t>
  </si>
  <si>
    <t>编号</t>
  </si>
  <si>
    <t>科目名称</t>
  </si>
  <si>
    <t>账面价值</t>
  </si>
  <si>
    <t>评估价值</t>
  </si>
  <si>
    <t>增值额</t>
  </si>
  <si>
    <r>
      <rPr>
        <sz val="9"/>
        <rFont val="宋体"/>
        <family val="3"/>
        <charset val="134"/>
      </rPr>
      <t>增值率</t>
    </r>
    <r>
      <rPr>
        <sz val="9"/>
        <rFont val="Times New Roman"/>
        <family val="1"/>
      </rPr>
      <t xml:space="preserve"> %</t>
    </r>
  </si>
  <si>
    <t>3-2-1</t>
  </si>
  <si>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短期投资</t>
    </r>
    <r>
      <rPr>
        <sz val="9"/>
        <rFont val="Times New Roman"/>
        <family val="1"/>
      </rPr>
      <t>--</t>
    </r>
    <r>
      <rPr>
        <sz val="9"/>
        <rFont val="宋体"/>
        <family val="3"/>
        <charset val="134"/>
      </rPr>
      <t>股票投资</t>
    </r>
  </si>
  <si>
    <t>3-2-2</t>
  </si>
  <si>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短期投资</t>
    </r>
    <r>
      <rPr>
        <sz val="9"/>
        <rFont val="Times New Roman"/>
        <family val="1"/>
      </rPr>
      <t>--</t>
    </r>
    <r>
      <rPr>
        <sz val="9"/>
        <rFont val="宋体"/>
        <family val="3"/>
        <charset val="134"/>
      </rPr>
      <t>债券投资</t>
    </r>
  </si>
  <si>
    <t>3-2-3</t>
  </si>
  <si>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短期投资</t>
    </r>
    <r>
      <rPr>
        <sz val="9"/>
        <rFont val="Times New Roman"/>
        <family val="1"/>
      </rPr>
      <t>--</t>
    </r>
    <r>
      <rPr>
        <sz val="9"/>
        <rFont val="宋体"/>
        <family val="3"/>
        <charset val="134"/>
      </rPr>
      <t>其他</t>
    </r>
  </si>
  <si>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短期投资合计</t>
    </r>
  </si>
  <si>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减：短期投资跃、跌价准备</t>
    </r>
  </si>
  <si>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短期投资净额</t>
    </r>
  </si>
  <si>
    <t>被投资单位名称</t>
  </si>
  <si>
    <t>股票名称</t>
  </si>
  <si>
    <t>投资日期</t>
  </si>
  <si>
    <t>持股数量</t>
  </si>
  <si>
    <t>持股比例</t>
  </si>
  <si>
    <r>
      <rPr>
        <sz val="9"/>
        <rFont val="宋体"/>
        <family val="3"/>
        <charset val="134"/>
      </rPr>
      <t>帐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面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价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值</t>
    </r>
  </si>
  <si>
    <t>基准日收盘价/股</t>
  </si>
  <si>
    <r>
      <rPr>
        <sz val="9"/>
        <rFont val="宋体"/>
        <family val="3"/>
        <charset val="134"/>
      </rPr>
      <t>评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估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价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值</t>
    </r>
  </si>
  <si>
    <r>
      <rPr>
        <sz val="9"/>
        <rFont val="宋体"/>
        <family val="3"/>
        <charset val="134"/>
      </rPr>
      <t>增减率</t>
    </r>
    <r>
      <rPr>
        <sz val="9"/>
        <rFont val="Times New Roman"/>
        <family val="1"/>
      </rPr>
      <t>%</t>
    </r>
  </si>
  <si>
    <t>债券名称</t>
  </si>
  <si>
    <t>发行日期</t>
  </si>
  <si>
    <r>
      <rPr>
        <sz val="9"/>
        <rFont val="宋体"/>
        <family val="3"/>
        <charset val="134"/>
      </rPr>
      <t>票面利率</t>
    </r>
    <r>
      <rPr>
        <sz val="9"/>
        <rFont val="Times New Roman"/>
        <family val="1"/>
      </rPr>
      <t>%</t>
    </r>
  </si>
  <si>
    <r>
      <rPr>
        <sz val="9"/>
        <rFont val="宋体"/>
        <family val="3"/>
        <charset val="134"/>
      </rPr>
      <t>账面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价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值</t>
    </r>
  </si>
  <si>
    <t>基准日</t>
  </si>
  <si>
    <r>
      <rPr>
        <sz val="9"/>
        <rFont val="宋体"/>
        <family val="3"/>
        <charset val="134"/>
      </rPr>
      <t>收盘价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股</t>
    </r>
  </si>
  <si>
    <t>短期投资清查明细表</t>
  </si>
  <si>
    <t>单位名称：</t>
  </si>
  <si>
    <t>初始投资日期</t>
  </si>
  <si>
    <t>协议投资期限</t>
  </si>
  <si>
    <t>投资比例</t>
  </si>
  <si>
    <t>合计</t>
  </si>
  <si>
    <t>户名（结算对象）</t>
  </si>
  <si>
    <t>出票日期</t>
  </si>
  <si>
    <t>到期日期</t>
  </si>
  <si>
    <r>
      <rPr>
        <sz val="10"/>
        <rFont val="宋体"/>
        <family val="3"/>
        <charset val="134"/>
      </rPr>
      <t>票面利率</t>
    </r>
    <r>
      <rPr>
        <sz val="10"/>
        <rFont val="Times New Roman"/>
        <family val="1"/>
      </rPr>
      <t>%</t>
    </r>
  </si>
  <si>
    <r>
      <rPr>
        <sz val="10"/>
        <rFont val="宋体"/>
        <family val="3"/>
        <charset val="134"/>
      </rPr>
      <t>账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面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值</t>
    </r>
  </si>
  <si>
    <r>
      <rPr>
        <sz val="10"/>
        <rFont val="宋体"/>
        <family val="3"/>
        <charset val="134"/>
      </rPr>
      <t>评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估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价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值</t>
    </r>
  </si>
  <si>
    <r>
      <rPr>
        <sz val="10"/>
        <rFont val="宋体"/>
        <family val="3"/>
        <charset val="134"/>
      </rPr>
      <t>增减率</t>
    </r>
    <r>
      <rPr>
        <sz val="10"/>
        <rFont val="Times New Roman"/>
        <family val="1"/>
      </rPr>
      <t>%</t>
    </r>
  </si>
  <si>
    <t>欠款单位名称（结算对象）</t>
  </si>
  <si>
    <t>业务内容</t>
  </si>
  <si>
    <t>发生日期</t>
  </si>
  <si>
    <t>帐龄</t>
  </si>
  <si>
    <t>账 面 价 值</t>
  </si>
  <si>
    <t>小计</t>
  </si>
  <si>
    <t>坏账准备</t>
  </si>
  <si>
    <t>股利所属期间</t>
  </si>
  <si>
    <r>
      <rPr>
        <sz val="9"/>
        <rFont val="宋体"/>
        <family val="3"/>
        <charset val="134"/>
      </rPr>
      <t>账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面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价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值</t>
    </r>
  </si>
  <si>
    <t>收款单位名称（结算对象）</t>
  </si>
  <si>
    <t>账龄</t>
  </si>
  <si>
    <r>
      <rPr>
        <sz val="10"/>
        <rFont val="宋体"/>
        <family val="3"/>
        <charset val="134"/>
        <scheme val="major"/>
      </rPr>
      <t>账</t>
    </r>
    <r>
      <rPr>
        <sz val="10"/>
        <rFont val="宋体"/>
        <family val="3"/>
        <charset val="134"/>
        <scheme val="major"/>
      </rPr>
      <t xml:space="preserve"> </t>
    </r>
    <r>
      <rPr>
        <sz val="10"/>
        <rFont val="宋体"/>
        <family val="3"/>
        <charset val="134"/>
        <scheme val="major"/>
      </rPr>
      <t>面</t>
    </r>
    <r>
      <rPr>
        <sz val="10"/>
        <rFont val="宋体"/>
        <family val="3"/>
        <charset val="134"/>
        <scheme val="major"/>
      </rPr>
      <t xml:space="preserve"> </t>
    </r>
    <r>
      <rPr>
        <sz val="10"/>
        <rFont val="宋体"/>
        <family val="3"/>
        <charset val="134"/>
        <scheme val="major"/>
      </rPr>
      <t>价</t>
    </r>
    <r>
      <rPr>
        <sz val="10"/>
        <rFont val="宋体"/>
        <family val="3"/>
        <charset val="134"/>
        <scheme val="major"/>
      </rPr>
      <t xml:space="preserve"> </t>
    </r>
    <r>
      <rPr>
        <sz val="10"/>
        <rFont val="宋体"/>
        <family val="3"/>
        <charset val="134"/>
        <scheme val="major"/>
      </rPr>
      <t>值</t>
    </r>
  </si>
  <si>
    <r>
      <rPr>
        <sz val="10"/>
        <rFont val="宋体"/>
        <family val="3"/>
        <charset val="134"/>
        <scheme val="major"/>
      </rPr>
      <t>评</t>
    </r>
    <r>
      <rPr>
        <sz val="10"/>
        <rFont val="宋体"/>
        <family val="3"/>
        <charset val="134"/>
        <scheme val="major"/>
      </rPr>
      <t xml:space="preserve"> </t>
    </r>
    <r>
      <rPr>
        <sz val="10"/>
        <rFont val="宋体"/>
        <family val="3"/>
        <charset val="134"/>
        <scheme val="major"/>
      </rPr>
      <t>估</t>
    </r>
    <r>
      <rPr>
        <sz val="10"/>
        <rFont val="宋体"/>
        <family val="3"/>
        <charset val="134"/>
        <scheme val="major"/>
      </rPr>
      <t xml:space="preserve"> </t>
    </r>
    <r>
      <rPr>
        <sz val="10"/>
        <rFont val="宋体"/>
        <family val="3"/>
        <charset val="134"/>
        <scheme val="major"/>
      </rPr>
      <t>价</t>
    </r>
    <r>
      <rPr>
        <sz val="10"/>
        <rFont val="宋体"/>
        <family val="3"/>
        <charset val="134"/>
        <scheme val="major"/>
      </rPr>
      <t xml:space="preserve"> </t>
    </r>
    <r>
      <rPr>
        <sz val="10"/>
        <rFont val="宋体"/>
        <family val="3"/>
        <charset val="134"/>
        <scheme val="major"/>
      </rPr>
      <t>值</t>
    </r>
  </si>
  <si>
    <r>
      <rPr>
        <sz val="10"/>
        <rFont val="宋体"/>
        <family val="3"/>
        <charset val="134"/>
        <scheme val="major"/>
      </rPr>
      <t>增减率</t>
    </r>
    <r>
      <rPr>
        <sz val="10"/>
        <rFont val="宋体"/>
        <family val="3"/>
        <charset val="134"/>
        <scheme val="major"/>
      </rPr>
      <t>%</t>
    </r>
  </si>
  <si>
    <t>欠款对象名称</t>
  </si>
  <si>
    <t>本金</t>
  </si>
  <si>
    <t>利息所
属期间</t>
  </si>
  <si>
    <t>利息率</t>
  </si>
  <si>
    <t>付款单位名称（结算对象）</t>
  </si>
  <si>
    <t>补贴内容</t>
  </si>
  <si>
    <t>名称及规格型号</t>
  </si>
  <si>
    <t>规格型号</t>
  </si>
  <si>
    <t>计量单位</t>
  </si>
  <si>
    <t>实际数量</t>
  </si>
  <si>
    <t>存放地点</t>
  </si>
  <si>
    <t>数量</t>
  </si>
  <si>
    <t>金额</t>
  </si>
  <si>
    <t>单价</t>
  </si>
  <si>
    <t>调整后账面价值</t>
  </si>
  <si>
    <t>调整后
账面价值</t>
  </si>
  <si>
    <t>发出时间</t>
  </si>
  <si>
    <t>商品名称</t>
  </si>
  <si>
    <t>对方单位名称</t>
  </si>
  <si>
    <r>
      <rPr>
        <sz val="9"/>
        <rFont val="宋体"/>
        <family val="3"/>
        <charset val="134"/>
      </rPr>
      <t>成新率</t>
    </r>
    <r>
      <rPr>
        <sz val="9"/>
        <rFont val="Times New Roman"/>
        <family val="1"/>
      </rPr>
      <t>%</t>
    </r>
  </si>
  <si>
    <t>受托代销单位名称</t>
  </si>
  <si>
    <t>委托代销单位名称</t>
  </si>
  <si>
    <t>存货-在产品评估明细表</t>
  </si>
  <si>
    <t>湖南省教育招生考试服务中心</t>
  </si>
  <si>
    <t>评估基准日：2020年11月13日</t>
  </si>
  <si>
    <t>单位名称：湖南省教育招生考试服务中心</t>
  </si>
  <si>
    <t>名称</t>
  </si>
  <si>
    <t>单位</t>
  </si>
  <si>
    <t>备注</t>
  </si>
  <si>
    <t>个</t>
  </si>
  <si>
    <t>台</t>
  </si>
  <si>
    <t>费用内容</t>
  </si>
  <si>
    <t>预计摊
销月数</t>
  </si>
  <si>
    <t>已摊销
月数</t>
  </si>
  <si>
    <t>尚存受益期
（月数）</t>
  </si>
  <si>
    <r>
      <rPr>
        <sz val="9"/>
        <rFont val="宋体"/>
        <family val="3"/>
        <charset val="134"/>
      </rPr>
      <t>项</t>
    </r>
    <r>
      <rPr>
        <sz val="9"/>
        <rFont val="Times New Roman"/>
        <family val="1"/>
      </rPr>
      <t xml:space="preserve">        </t>
    </r>
    <r>
      <rPr>
        <sz val="9"/>
        <rFont val="宋体"/>
        <family val="3"/>
        <charset val="134"/>
      </rPr>
      <t>目</t>
    </r>
  </si>
  <si>
    <t>名称及内容</t>
  </si>
  <si>
    <t>到期日</t>
  </si>
  <si>
    <t>基准日收盘价
/股</t>
  </si>
  <si>
    <t>项目及内容</t>
  </si>
  <si>
    <t>表4</t>
  </si>
  <si>
    <t>长期投资清查评估汇总表</t>
  </si>
  <si>
    <t>湖南省国防科技工业供销公司</t>
  </si>
  <si>
    <t>增值率 %</t>
  </si>
  <si>
    <t>长期投资合计</t>
  </si>
  <si>
    <t xml:space="preserve">  减：长期投资减值准备</t>
  </si>
  <si>
    <t>长期投资净额</t>
  </si>
  <si>
    <t>股票性质</t>
  </si>
  <si>
    <t>基准日市价</t>
  </si>
  <si>
    <t>债券种类</t>
  </si>
  <si>
    <t>票面利率</t>
  </si>
  <si>
    <t>投资性房地产清查评估明细表</t>
  </si>
  <si>
    <t>评估基准日：</t>
  </si>
  <si>
    <t>房屋产权证编号</t>
  </si>
  <si>
    <t>土地权证编号</t>
  </si>
  <si>
    <t>建筑物名称</t>
  </si>
  <si>
    <t>结构</t>
  </si>
  <si>
    <t>建成年月</t>
  </si>
  <si>
    <r>
      <rPr>
        <sz val="9"/>
        <color indexed="8"/>
        <rFont val="宋体"/>
        <family val="3"/>
        <charset val="134"/>
      </rPr>
      <t>建筑面积
（m</t>
    </r>
    <r>
      <rPr>
        <vertAlign val="superscript"/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）</t>
    </r>
  </si>
  <si>
    <t>增值率
%</t>
  </si>
  <si>
    <t>原值</t>
  </si>
  <si>
    <t>净值</t>
  </si>
  <si>
    <t>成新率
%</t>
  </si>
  <si>
    <t>合        计</t>
  </si>
  <si>
    <t>表5-1-1</t>
  </si>
  <si>
    <t>固定资产-房屋建筑物评估明细表</t>
  </si>
  <si>
    <t>不动产权证</t>
  </si>
  <si>
    <t>权利人</t>
  </si>
  <si>
    <t>共有情况</t>
  </si>
  <si>
    <t>坐落</t>
  </si>
  <si>
    <t>权利
类型</t>
  </si>
  <si>
    <t>权利性质</t>
  </si>
  <si>
    <t>用途</t>
  </si>
  <si>
    <t>面积(㎡)</t>
  </si>
  <si>
    <t>使用权期限</t>
  </si>
  <si>
    <t>总层数/所在楼层</t>
  </si>
  <si>
    <t>建成
年月</t>
  </si>
  <si>
    <t>成新率</t>
  </si>
  <si>
    <t>27个车位</t>
  </si>
  <si>
    <t>31个车位</t>
  </si>
  <si>
    <t>18个车位</t>
  </si>
  <si>
    <t>湖南天翔房地产有限公司占有面积219.04㎡</t>
  </si>
  <si>
    <t>表5-1-2</t>
  </si>
  <si>
    <t>建（构）筑物及其他辅助设施评估明细表</t>
  </si>
  <si>
    <t>账面值</t>
  </si>
  <si>
    <t>成新率%</t>
  </si>
  <si>
    <t>长度
（m）</t>
  </si>
  <si>
    <t>槽深
（m）</t>
  </si>
  <si>
    <r>
      <rPr>
        <sz val="9"/>
        <rFont val="宋体"/>
        <family val="3"/>
        <charset val="134"/>
      </rPr>
      <t>沟宽</t>
    </r>
    <r>
      <rPr>
        <sz val="9"/>
        <rFont val="Times New Roman"/>
        <family val="1"/>
      </rPr>
      <t>.</t>
    </r>
    <r>
      <rPr>
        <sz val="9"/>
        <rFont val="宋体"/>
        <family val="3"/>
        <charset val="134"/>
      </rPr>
      <t>沟厚</t>
    </r>
    <r>
      <rPr>
        <sz val="9"/>
        <rFont val="Times New Roman"/>
        <family val="1"/>
      </rPr>
      <t xml:space="preserve">(mm*mm)
</t>
    </r>
    <r>
      <rPr>
        <sz val="9"/>
        <rFont val="宋体"/>
        <family val="3"/>
        <charset val="134"/>
      </rPr>
      <t>管径</t>
    </r>
    <r>
      <rPr>
        <sz val="9"/>
        <rFont val="Times New Roman"/>
        <family val="1"/>
      </rPr>
      <t>.</t>
    </r>
    <r>
      <rPr>
        <sz val="9"/>
        <rFont val="宋体"/>
        <family val="3"/>
        <charset val="134"/>
      </rPr>
      <t>壁厚</t>
    </r>
    <r>
      <rPr>
        <sz val="9"/>
        <rFont val="Times New Roman"/>
        <family val="1"/>
      </rPr>
      <t>(mm*mm)</t>
    </r>
  </si>
  <si>
    <t>材质</t>
  </si>
  <si>
    <t>绝缘
方式</t>
  </si>
  <si>
    <t>调整后账面值</t>
  </si>
  <si>
    <r>
      <rPr>
        <sz val="9"/>
        <rFont val="宋体"/>
        <family val="3"/>
        <charset val="134"/>
      </rPr>
      <t>增值率</t>
    </r>
    <r>
      <rPr>
        <sz val="9"/>
        <rFont val="Times New Roman"/>
        <family val="1"/>
      </rPr>
      <t>%</t>
    </r>
  </si>
  <si>
    <r>
      <rPr>
        <sz val="9"/>
        <rFont val="宋体"/>
        <family val="3"/>
        <charset val="134"/>
      </rPr>
      <t>合</t>
    </r>
    <r>
      <rPr>
        <sz val="9"/>
        <rFont val="Times New Roman"/>
        <family val="1"/>
      </rPr>
      <t xml:space="preserve">        </t>
    </r>
    <r>
      <rPr>
        <sz val="9"/>
        <rFont val="宋体"/>
        <family val="3"/>
        <charset val="134"/>
      </rPr>
      <t>计</t>
    </r>
  </si>
  <si>
    <t>表5-2-1</t>
  </si>
  <si>
    <t>设备名称</t>
  </si>
  <si>
    <t>计量
单位</t>
  </si>
  <si>
    <t>生产厂家</t>
  </si>
  <si>
    <t>生产/购置年份</t>
  </si>
  <si>
    <t>增值率%</t>
  </si>
  <si>
    <t>表5-2-2</t>
  </si>
  <si>
    <t>固定资产--车辆清查评估明细表</t>
  </si>
  <si>
    <t>车辆牌号</t>
  </si>
  <si>
    <t>车辆名称及
规格型号</t>
  </si>
  <si>
    <t>购置日期</t>
  </si>
  <si>
    <t>启用日期</t>
  </si>
  <si>
    <t>已行驶公里数
（公里）</t>
  </si>
  <si>
    <r>
      <rPr>
        <sz val="10"/>
        <rFont val="宋体"/>
        <family val="3"/>
        <charset val="134"/>
      </rPr>
      <t>金杯汽车</t>
    </r>
    <r>
      <rPr>
        <sz val="10"/>
        <rFont val="Times New Roman"/>
        <family val="1"/>
      </rPr>
      <t xml:space="preserve">              </t>
    </r>
  </si>
  <si>
    <t>金杯</t>
  </si>
  <si>
    <t>辆</t>
  </si>
  <si>
    <t>已办理车辆报废处理手续</t>
  </si>
  <si>
    <t>现</t>
  </si>
  <si>
    <t>组成部分</t>
  </si>
  <si>
    <t>鉴定情况</t>
  </si>
  <si>
    <t>权重分</t>
  </si>
  <si>
    <t>场</t>
  </si>
  <si>
    <t>发动机</t>
  </si>
  <si>
    <t>较易发动，动力性能较好</t>
  </si>
  <si>
    <t>鉴</t>
  </si>
  <si>
    <t>电器部分</t>
  </si>
  <si>
    <t>空调音响、电控基本正常</t>
  </si>
  <si>
    <t>定</t>
  </si>
  <si>
    <t>底盘</t>
  </si>
  <si>
    <t>传动机构</t>
  </si>
  <si>
    <t>离合器结合基本平稳，轻微异响</t>
  </si>
  <si>
    <t>成</t>
  </si>
  <si>
    <t>控制机构</t>
  </si>
  <si>
    <t>手制动有效，刹车距离符合要求</t>
  </si>
  <si>
    <t>新</t>
  </si>
  <si>
    <t>行驶机构</t>
  </si>
  <si>
    <t>车轮行驶正常</t>
  </si>
  <si>
    <t>率</t>
  </si>
  <si>
    <t>车身</t>
  </si>
  <si>
    <t>外观较陈旧、座椅磨损较大</t>
  </si>
  <si>
    <t>鉴定成新率</t>
  </si>
  <si>
    <t>工程物资清查评估明细表</t>
  </si>
  <si>
    <t>实际
数量</t>
  </si>
  <si>
    <r>
      <rPr>
        <sz val="9"/>
        <rFont val="宋体"/>
        <family val="3"/>
        <charset val="134"/>
      </rPr>
      <t xml:space="preserve">采购时间
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年</t>
    </r>
    <r>
      <rPr>
        <sz val="9"/>
        <rFont val="Times New Roman"/>
        <family val="1"/>
      </rPr>
      <t>)</t>
    </r>
  </si>
  <si>
    <t>表6</t>
  </si>
  <si>
    <t>在建工程清查评估汇总表</t>
  </si>
  <si>
    <t>增减值</t>
  </si>
  <si>
    <t>增减值率</t>
  </si>
  <si>
    <t>6-1</t>
  </si>
  <si>
    <r>
      <rPr>
        <sz val="10"/>
        <rFont val="宋体"/>
        <family val="3"/>
        <charset val="134"/>
      </rPr>
      <t>在建工程</t>
    </r>
    <r>
      <rPr>
        <sz val="10"/>
        <rFont val="Times New Roman"/>
        <family val="1"/>
      </rPr>
      <t>--</t>
    </r>
    <r>
      <rPr>
        <sz val="10"/>
        <rFont val="宋体"/>
        <family val="3"/>
        <charset val="134"/>
      </rPr>
      <t>土建工程</t>
    </r>
  </si>
  <si>
    <t>6-2</t>
  </si>
  <si>
    <r>
      <rPr>
        <sz val="10"/>
        <rFont val="宋体"/>
        <family val="3"/>
        <charset val="134"/>
      </rPr>
      <t>在建工程</t>
    </r>
    <r>
      <rPr>
        <sz val="10"/>
        <rFont val="Times New Roman"/>
        <family val="1"/>
      </rPr>
      <t>--</t>
    </r>
    <r>
      <rPr>
        <sz val="10"/>
        <rFont val="宋体"/>
        <family val="3"/>
        <charset val="134"/>
      </rPr>
      <t>设备安装工程</t>
    </r>
  </si>
  <si>
    <t>固定资产合计</t>
  </si>
  <si>
    <t>在建工程--土建工程清查评估明细表</t>
  </si>
  <si>
    <t>项目名称</t>
  </si>
  <si>
    <t>开工日期</t>
  </si>
  <si>
    <t>完工日期</t>
  </si>
  <si>
    <t>表5-4-2</t>
  </si>
  <si>
    <t>在建工程--安装工程清查评估明细表</t>
  </si>
  <si>
    <t>设备生产厂家</t>
  </si>
  <si>
    <t>型号</t>
  </si>
  <si>
    <t>预计完
工日期</t>
  </si>
  <si>
    <t>帐面已
付金额</t>
  </si>
  <si>
    <t>账面金额</t>
  </si>
  <si>
    <r>
      <rPr>
        <sz val="10"/>
        <rFont val="宋体"/>
        <family val="3"/>
        <charset val="134"/>
      </rPr>
      <t>增值率</t>
    </r>
    <r>
      <rPr>
        <sz val="10"/>
        <rFont val="Times New Roman"/>
        <family val="1"/>
      </rPr>
      <t>%</t>
    </r>
  </si>
  <si>
    <t>待处理资产名称</t>
  </si>
  <si>
    <t>资产损失名称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</si>
  <si>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</si>
  <si>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</si>
  <si>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</si>
  <si>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</si>
  <si>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</si>
  <si>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</si>
  <si>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</si>
  <si>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</si>
  <si>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</si>
  <si>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</si>
  <si>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</si>
  <si>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</si>
  <si>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</si>
  <si>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</si>
  <si>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</si>
  <si>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</si>
  <si>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</si>
  <si>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</si>
  <si>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</si>
  <si>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</si>
  <si>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</si>
  <si>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</si>
  <si>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</si>
  <si>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</si>
  <si>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</si>
  <si>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</si>
  <si>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</si>
  <si>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</si>
  <si>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</si>
  <si>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</si>
  <si>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</si>
  <si>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</si>
  <si>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</si>
  <si>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土地使用权评估明细表</t>
  </si>
  <si>
    <t>产权持有单位：湖南省国防科技工业供销公司</t>
  </si>
  <si>
    <t>土地位置</t>
  </si>
  <si>
    <t>终止日期</t>
  </si>
  <si>
    <t>地类（用途）</t>
  </si>
  <si>
    <t>使用权类型</t>
  </si>
  <si>
    <t>设定剩余使用年限</t>
  </si>
  <si>
    <t>开发程度</t>
  </si>
  <si>
    <r>
      <rPr>
        <sz val="10"/>
        <rFont val="宋体"/>
        <family val="3"/>
        <charset val="134"/>
      </rPr>
      <t>面积
（m</t>
    </r>
    <r>
      <rPr>
        <vertAlign val="superscript"/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）</t>
    </r>
  </si>
  <si>
    <t>原始入账价值</t>
  </si>
  <si>
    <r>
      <rPr>
        <sz val="10"/>
        <rFont val="宋体"/>
        <family val="3"/>
        <charset val="134"/>
      </rPr>
      <t>合</t>
    </r>
    <r>
      <rPr>
        <sz val="10"/>
        <rFont val="Times New Roman"/>
        <family val="1"/>
      </rPr>
      <t xml:space="preserve">        </t>
    </r>
    <r>
      <rPr>
        <sz val="10"/>
        <rFont val="宋体"/>
        <family val="3"/>
        <charset val="134"/>
      </rPr>
      <t>计</t>
    </r>
  </si>
  <si>
    <t>固定资产--电子及办公设备明细表</t>
  </si>
  <si>
    <t>铁皮文件柜</t>
  </si>
  <si>
    <t>无使用价值、待处置资产</t>
  </si>
  <si>
    <t xml:space="preserve">办公桌                   </t>
  </si>
  <si>
    <t>张</t>
  </si>
  <si>
    <t>客房沙发、茶几</t>
  </si>
  <si>
    <t>办公桌</t>
  </si>
  <si>
    <t>办公椅</t>
  </si>
  <si>
    <t>保险柜</t>
  </si>
  <si>
    <t>3人椅</t>
  </si>
  <si>
    <t>多功能票据打印机TY-6150（税务航天）</t>
  </si>
  <si>
    <t>多功能票据打印机TY-6151（税务航天）</t>
  </si>
  <si>
    <t>联想电脑H3050</t>
  </si>
  <si>
    <t>联想激光打印机7400</t>
  </si>
  <si>
    <t>联想电脑杨天T4900</t>
  </si>
  <si>
    <t>戴尔电脑3020</t>
  </si>
  <si>
    <t>惠普激光打印机176</t>
  </si>
  <si>
    <t>人脸识别仪Hy1003TSR</t>
  </si>
  <si>
    <t>高清摄像机DS-2CD2810fwd</t>
  </si>
  <si>
    <t>中控CM20消费机（铭泽数码）</t>
  </si>
  <si>
    <t>中控CM20补贴机</t>
  </si>
  <si>
    <t>铝合金式双柱平台（升降平台）</t>
  </si>
  <si>
    <t>课桌及键盘抽（680*850*1300）</t>
  </si>
  <si>
    <t>课桌及键盘抽（1830*430*800）</t>
  </si>
  <si>
    <t>存包柜</t>
  </si>
  <si>
    <r>
      <rPr>
        <sz val="9"/>
        <rFont val="宋体"/>
        <family val="3"/>
        <charset val="134"/>
      </rPr>
      <t>摄像机（</t>
    </r>
    <r>
      <rPr>
        <sz val="9"/>
        <rFont val="宋体"/>
        <family val="3"/>
        <charset val="134"/>
      </rPr>
      <t>DS-2DF5284-A</t>
    </r>
    <r>
      <rPr>
        <sz val="9"/>
        <rFont val="宋体"/>
        <family val="3"/>
        <charset val="134"/>
      </rPr>
      <t>）</t>
    </r>
  </si>
  <si>
    <r>
      <rPr>
        <sz val="9"/>
        <rFont val="宋体"/>
        <family val="3"/>
        <charset val="134"/>
      </rPr>
      <t>交换机</t>
    </r>
    <r>
      <rPr>
        <sz val="9"/>
        <rFont val="宋体"/>
        <family val="3"/>
        <charset val="134"/>
      </rPr>
      <t>catalyst2960-x</t>
    </r>
  </si>
  <si>
    <t>光发射机</t>
  </si>
  <si>
    <t>长征人绞肉机</t>
  </si>
  <si>
    <t>大力神疏通机</t>
  </si>
  <si>
    <t>科荣消毒柜</t>
  </si>
  <si>
    <t>吸尘器</t>
  </si>
  <si>
    <t>展示柜</t>
  </si>
  <si>
    <t>海康数字网络摄像机</t>
  </si>
  <si>
    <t>高速路由器</t>
  </si>
  <si>
    <r>
      <rPr>
        <sz val="9"/>
        <rFont val="宋体"/>
        <family val="3"/>
        <charset val="134"/>
      </rPr>
      <t>总线</t>
    </r>
    <r>
      <rPr>
        <sz val="9"/>
        <rFont val="宋体"/>
        <family val="3"/>
        <charset val="134"/>
      </rPr>
      <t>IP</t>
    </r>
    <r>
      <rPr>
        <sz val="9"/>
        <rFont val="宋体"/>
        <family val="3"/>
        <charset val="134"/>
      </rPr>
      <t>报警主机</t>
    </r>
  </si>
  <si>
    <t>海康服务器</t>
  </si>
  <si>
    <r>
      <rPr>
        <sz val="9"/>
        <rFont val="宋体"/>
        <family val="3"/>
        <charset val="134"/>
      </rPr>
      <t>硬盘（</t>
    </r>
    <r>
      <rPr>
        <sz val="9"/>
        <rFont val="宋体"/>
        <family val="3"/>
        <charset val="134"/>
      </rPr>
      <t>2TB)</t>
    </r>
  </si>
  <si>
    <t>硬盘录像机</t>
  </si>
  <si>
    <t>新飞消毒柜豪华型</t>
  </si>
  <si>
    <t>海尔冰柜BC-BD-203D</t>
  </si>
  <si>
    <t>晚安床垫162个、床托160个</t>
  </si>
  <si>
    <t>机柜</t>
  </si>
  <si>
    <t>2米圆桌</t>
  </si>
  <si>
    <t>1.8米圆桌</t>
  </si>
  <si>
    <t>玻璃转盘</t>
  </si>
  <si>
    <t>2.8米桌子</t>
  </si>
  <si>
    <t>高压注浆机</t>
  </si>
  <si>
    <t>双台式煮面机</t>
  </si>
  <si>
    <t>三相台钻Z516AC</t>
  </si>
  <si>
    <t>沙轮切割机J3G-5W-400型</t>
  </si>
  <si>
    <t>背负式吹风机</t>
  </si>
  <si>
    <t>切割式潜水泵WQAS25-102.2</t>
  </si>
  <si>
    <t>DELL9020MT</t>
  </si>
  <si>
    <t>联想手提电脑</t>
  </si>
  <si>
    <t xml:space="preserve">HP激光打印机    </t>
  </si>
  <si>
    <t xml:space="preserve">联想电脑           </t>
  </si>
  <si>
    <t>三代身份证读卡器</t>
  </si>
  <si>
    <t>联想电脑杨天M4900</t>
  </si>
  <si>
    <t>联想电脑  杨天T4900</t>
  </si>
  <si>
    <t>联想电脑L12032WA</t>
  </si>
  <si>
    <t>联想电脑vostro3669</t>
  </si>
  <si>
    <t>H3C交换机</t>
  </si>
  <si>
    <t>无线音箱</t>
  </si>
  <si>
    <t>美高吸尘器</t>
  </si>
  <si>
    <t>不锈钢送餐车</t>
  </si>
  <si>
    <r>
      <rPr>
        <sz val="9"/>
        <rFont val="宋体"/>
        <family val="3"/>
        <charset val="134"/>
      </rPr>
      <t>格力</t>
    </r>
    <r>
      <rPr>
        <sz val="9"/>
        <rFont val="宋体"/>
        <family val="3"/>
        <charset val="134"/>
      </rPr>
      <t xml:space="preserve">KFR-50CW/5057  </t>
    </r>
    <r>
      <rPr>
        <sz val="9"/>
        <rFont val="宋体"/>
        <family val="3"/>
        <charset val="134"/>
      </rPr>
      <t>空调</t>
    </r>
    <r>
      <rPr>
        <sz val="9"/>
        <rFont val="宋体"/>
        <family val="3"/>
        <charset val="134"/>
      </rPr>
      <t xml:space="preserve">    </t>
    </r>
  </si>
  <si>
    <t>损坏、申请报废</t>
  </si>
  <si>
    <r>
      <rPr>
        <sz val="9"/>
        <rFont val="宋体"/>
        <family val="3"/>
        <charset val="134"/>
      </rPr>
      <t>格力</t>
    </r>
    <r>
      <rPr>
        <sz val="9"/>
        <rFont val="宋体"/>
        <family val="3"/>
        <charset val="134"/>
      </rPr>
      <t xml:space="preserve">KFR-50CW/5057  </t>
    </r>
    <r>
      <rPr>
        <sz val="9"/>
        <rFont val="宋体"/>
        <family val="3"/>
        <charset val="134"/>
      </rPr>
      <t>空调</t>
    </r>
    <r>
      <rPr>
        <sz val="9"/>
        <rFont val="宋体"/>
        <family val="3"/>
        <charset val="134"/>
      </rPr>
      <t xml:space="preserve">   </t>
    </r>
  </si>
  <si>
    <r>
      <rPr>
        <sz val="9"/>
        <rFont val="宋体"/>
        <family val="3"/>
        <charset val="134"/>
      </rPr>
      <t>格力</t>
    </r>
    <r>
      <rPr>
        <sz val="9"/>
        <rFont val="宋体"/>
        <family val="3"/>
        <charset val="134"/>
      </rPr>
      <t xml:space="preserve">KFR-32GW/3258B </t>
    </r>
    <r>
      <rPr>
        <sz val="9"/>
        <rFont val="宋体"/>
        <family val="3"/>
        <charset val="134"/>
      </rPr>
      <t>空调</t>
    </r>
    <r>
      <rPr>
        <sz val="9"/>
        <rFont val="宋体"/>
        <family val="3"/>
        <charset val="134"/>
      </rPr>
      <t xml:space="preserve">   </t>
    </r>
  </si>
  <si>
    <r>
      <rPr>
        <sz val="9"/>
        <rFont val="宋体"/>
        <family val="3"/>
        <charset val="134"/>
      </rPr>
      <t>格力</t>
    </r>
    <r>
      <rPr>
        <sz val="9"/>
        <rFont val="宋体"/>
        <family val="3"/>
        <charset val="134"/>
      </rPr>
      <t>KFR-72CW/7253GA</t>
    </r>
    <r>
      <rPr>
        <sz val="9"/>
        <rFont val="宋体"/>
        <family val="3"/>
        <charset val="134"/>
      </rPr>
      <t>空调</t>
    </r>
    <r>
      <rPr>
        <sz val="9"/>
        <rFont val="宋体"/>
        <family val="3"/>
        <charset val="134"/>
      </rPr>
      <t xml:space="preserve">    </t>
    </r>
  </si>
  <si>
    <r>
      <rPr>
        <sz val="9"/>
        <rFont val="宋体"/>
        <family val="3"/>
        <charset val="134"/>
      </rPr>
      <t>格力</t>
    </r>
    <r>
      <rPr>
        <sz val="9"/>
        <rFont val="宋体"/>
        <family val="3"/>
        <charset val="134"/>
      </rPr>
      <t>KFR-72CW/7253GA</t>
    </r>
    <r>
      <rPr>
        <sz val="9"/>
        <rFont val="宋体"/>
        <family val="3"/>
        <charset val="134"/>
      </rPr>
      <t>空调</t>
    </r>
    <r>
      <rPr>
        <sz val="9"/>
        <rFont val="宋体"/>
        <family val="3"/>
        <charset val="134"/>
      </rPr>
      <t xml:space="preserve">  </t>
    </r>
  </si>
  <si>
    <r>
      <rPr>
        <sz val="9"/>
        <rFont val="宋体"/>
        <family val="3"/>
        <charset val="134"/>
      </rPr>
      <t>HP激光打印机</t>
    </r>
    <r>
      <rPr>
        <sz val="9"/>
        <rFont val="宋体"/>
        <family val="3"/>
        <charset val="134"/>
      </rPr>
      <t xml:space="preserve">    </t>
    </r>
  </si>
  <si>
    <r>
      <rPr>
        <sz val="9"/>
        <rFont val="宋体"/>
        <family val="3"/>
        <charset val="134"/>
      </rPr>
      <t>三诺音箱</t>
    </r>
    <r>
      <rPr>
        <sz val="9"/>
        <rFont val="宋体"/>
        <family val="3"/>
        <charset val="134"/>
      </rPr>
      <t xml:space="preserve">             </t>
    </r>
  </si>
  <si>
    <r>
      <rPr>
        <sz val="9"/>
        <rFont val="宋体"/>
        <family val="3"/>
        <charset val="134"/>
      </rPr>
      <t>联想电脑</t>
    </r>
    <r>
      <rPr>
        <sz val="9"/>
        <rFont val="宋体"/>
        <family val="3"/>
        <charset val="134"/>
      </rPr>
      <t xml:space="preserve">           </t>
    </r>
  </si>
  <si>
    <r>
      <rPr>
        <sz val="9"/>
        <rFont val="宋体"/>
        <family val="3"/>
        <charset val="134"/>
      </rPr>
      <t>联想电脑</t>
    </r>
    <r>
      <rPr>
        <sz val="9"/>
        <rFont val="宋体"/>
        <family val="3"/>
        <charset val="134"/>
      </rPr>
      <t xml:space="preserve">               </t>
    </r>
  </si>
  <si>
    <r>
      <rPr>
        <sz val="9"/>
        <rFont val="宋体"/>
        <family val="3"/>
        <charset val="134"/>
      </rPr>
      <t>索尼录音笔</t>
    </r>
    <r>
      <rPr>
        <sz val="9"/>
        <rFont val="宋体"/>
        <family val="3"/>
        <charset val="134"/>
      </rPr>
      <t xml:space="preserve">         </t>
    </r>
  </si>
  <si>
    <t>枝</t>
  </si>
  <si>
    <r>
      <rPr>
        <sz val="9"/>
        <rFont val="宋体"/>
        <family val="3"/>
        <charset val="134"/>
      </rPr>
      <t>汉王写字板</t>
    </r>
    <r>
      <rPr>
        <sz val="9"/>
        <rFont val="宋体"/>
        <family val="3"/>
        <charset val="134"/>
      </rPr>
      <t xml:space="preserve">         </t>
    </r>
  </si>
  <si>
    <r>
      <rPr>
        <sz val="9"/>
        <rFont val="宋体"/>
        <family val="3"/>
        <charset val="134"/>
      </rPr>
      <t>佳能激光传真机</t>
    </r>
    <r>
      <rPr>
        <sz val="9"/>
        <rFont val="宋体"/>
        <family val="3"/>
        <charset val="134"/>
      </rPr>
      <t xml:space="preserve">  </t>
    </r>
  </si>
  <si>
    <r>
      <rPr>
        <sz val="9"/>
        <rFont val="宋体"/>
        <family val="3"/>
        <charset val="134"/>
      </rPr>
      <t>佳能激光打印机</t>
    </r>
    <r>
      <rPr>
        <sz val="9"/>
        <rFont val="宋体"/>
        <family val="3"/>
        <charset val="134"/>
      </rPr>
      <t xml:space="preserve">    </t>
    </r>
  </si>
  <si>
    <r>
      <rPr>
        <sz val="9"/>
        <rFont val="宋体"/>
        <family val="3"/>
        <charset val="134"/>
      </rPr>
      <t>安全金卡</t>
    </r>
    <r>
      <rPr>
        <sz val="9"/>
        <rFont val="宋体"/>
        <family val="3"/>
        <charset val="134"/>
      </rPr>
      <t xml:space="preserve">              </t>
    </r>
  </si>
  <si>
    <r>
      <rPr>
        <sz val="9"/>
        <rFont val="宋体"/>
        <family val="3"/>
        <charset val="134"/>
      </rPr>
      <t>办公桌</t>
    </r>
    <r>
      <rPr>
        <sz val="9"/>
        <rFont val="宋体"/>
        <family val="3"/>
        <charset val="134"/>
      </rPr>
      <t xml:space="preserve">                   </t>
    </r>
  </si>
  <si>
    <r>
      <rPr>
        <sz val="9"/>
        <rFont val="宋体"/>
        <family val="3"/>
        <charset val="134"/>
      </rPr>
      <t>茶椅</t>
    </r>
    <r>
      <rPr>
        <sz val="9"/>
        <rFont val="宋体"/>
        <family val="3"/>
        <charset val="134"/>
      </rPr>
      <t xml:space="preserve">                       </t>
    </r>
  </si>
  <si>
    <r>
      <rPr>
        <sz val="9"/>
        <rFont val="宋体"/>
        <family val="3"/>
        <charset val="134"/>
      </rPr>
      <t>文件柜</t>
    </r>
    <r>
      <rPr>
        <sz val="9"/>
        <rFont val="宋体"/>
        <family val="3"/>
        <charset val="134"/>
      </rPr>
      <t xml:space="preserve">                </t>
    </r>
  </si>
  <si>
    <r>
      <rPr>
        <sz val="9"/>
        <rFont val="宋体"/>
        <family val="3"/>
        <charset val="134"/>
      </rPr>
      <t>灰色</t>
    </r>
    <r>
      <rPr>
        <sz val="9"/>
        <rFont val="宋体"/>
        <family val="3"/>
        <charset val="134"/>
      </rPr>
      <t>(</t>
    </r>
    <r>
      <rPr>
        <sz val="9"/>
        <rFont val="宋体"/>
        <family val="3"/>
        <charset val="134"/>
      </rPr>
      <t>普通</t>
    </r>
    <r>
      <rPr>
        <sz val="9"/>
        <rFont val="宋体"/>
        <family val="3"/>
        <charset val="134"/>
      </rPr>
      <t>)</t>
    </r>
    <r>
      <rPr>
        <sz val="9"/>
        <rFont val="宋体"/>
        <family val="3"/>
        <charset val="134"/>
      </rPr>
      <t>电脑桌</t>
    </r>
    <r>
      <rPr>
        <sz val="9"/>
        <rFont val="宋体"/>
        <family val="3"/>
        <charset val="134"/>
      </rPr>
      <t xml:space="preserve">       </t>
    </r>
  </si>
  <si>
    <t>税控发票机KF43202</t>
  </si>
  <si>
    <t>已坏、申请报废</t>
  </si>
  <si>
    <t>验钞机861B</t>
  </si>
  <si>
    <r>
      <rPr>
        <sz val="9"/>
        <rFont val="宋体"/>
        <family val="3"/>
        <charset val="134"/>
      </rPr>
      <t>3301证卡打印机</t>
    </r>
    <r>
      <rPr>
        <sz val="9"/>
        <rFont val="宋体"/>
        <family val="3"/>
        <charset val="134"/>
      </rPr>
      <t xml:space="preserve">    </t>
    </r>
  </si>
  <si>
    <r>
      <rPr>
        <sz val="9"/>
        <rFont val="宋体"/>
        <family val="3"/>
        <charset val="134"/>
      </rPr>
      <t>LS-1203考籍证制卡扫描枪</t>
    </r>
    <r>
      <rPr>
        <sz val="9"/>
        <rFont val="宋体"/>
        <family val="3"/>
        <charset val="134"/>
      </rPr>
      <t xml:space="preserve">    </t>
    </r>
  </si>
  <si>
    <r>
      <rPr>
        <sz val="9"/>
        <rFont val="宋体"/>
        <family val="3"/>
        <charset val="134"/>
      </rPr>
      <t>HHPI3800LTPLR扫描枪</t>
    </r>
    <r>
      <rPr>
        <sz val="9"/>
        <rFont val="宋体"/>
        <family val="3"/>
        <charset val="134"/>
      </rPr>
      <t xml:space="preserve">        </t>
    </r>
  </si>
  <si>
    <r>
      <rPr>
        <sz val="9"/>
        <rFont val="宋体"/>
        <family val="3"/>
        <charset val="134"/>
      </rPr>
      <t>制证</t>
    </r>
    <r>
      <rPr>
        <sz val="9"/>
        <rFont val="宋体"/>
        <family val="3"/>
        <charset val="134"/>
      </rPr>
      <t>IC</t>
    </r>
    <r>
      <rPr>
        <sz val="9"/>
        <rFont val="宋体"/>
        <family val="3"/>
        <charset val="134"/>
      </rPr>
      <t>卡管理发行软件</t>
    </r>
    <r>
      <rPr>
        <sz val="9"/>
        <rFont val="宋体"/>
        <family val="3"/>
        <charset val="134"/>
      </rPr>
      <t xml:space="preserve">        </t>
    </r>
  </si>
  <si>
    <t>套</t>
  </si>
  <si>
    <r>
      <rPr>
        <sz val="9"/>
        <rFont val="宋体"/>
        <family val="3"/>
        <charset val="134"/>
      </rPr>
      <t>制卡一体读写器</t>
    </r>
    <r>
      <rPr>
        <sz val="9"/>
        <rFont val="宋体"/>
        <family val="3"/>
        <charset val="134"/>
      </rPr>
      <t xml:space="preserve">                      </t>
    </r>
  </si>
  <si>
    <r>
      <rPr>
        <sz val="9"/>
        <rFont val="宋体"/>
        <family val="3"/>
        <charset val="134"/>
      </rPr>
      <t>制</t>
    </r>
    <r>
      <rPr>
        <sz val="9"/>
        <rFont val="宋体"/>
        <family val="3"/>
        <charset val="134"/>
      </rPr>
      <t>IC</t>
    </r>
    <r>
      <rPr>
        <sz val="9"/>
        <rFont val="宋体"/>
        <family val="3"/>
        <charset val="134"/>
      </rPr>
      <t>卡通用读写器</t>
    </r>
    <r>
      <rPr>
        <sz val="9"/>
        <rFont val="宋体"/>
        <family val="3"/>
        <charset val="134"/>
      </rPr>
      <t xml:space="preserve">                  </t>
    </r>
  </si>
  <si>
    <r>
      <rPr>
        <sz val="9"/>
        <rFont val="宋体"/>
        <family val="3"/>
        <charset val="134"/>
      </rPr>
      <t>三星</t>
    </r>
    <r>
      <rPr>
        <sz val="9"/>
        <rFont val="宋体"/>
        <family val="3"/>
        <charset val="134"/>
      </rPr>
      <t>80G</t>
    </r>
    <r>
      <rPr>
        <sz val="9"/>
        <rFont val="宋体"/>
        <family val="3"/>
        <charset val="134"/>
      </rPr>
      <t>移动硬盘</t>
    </r>
    <r>
      <rPr>
        <sz val="9"/>
        <rFont val="宋体"/>
        <family val="3"/>
        <charset val="134"/>
      </rPr>
      <t xml:space="preserve">   </t>
    </r>
  </si>
  <si>
    <r>
      <rPr>
        <sz val="9"/>
        <rFont val="宋体"/>
        <family val="3"/>
        <charset val="134"/>
      </rPr>
      <t>联想服务器</t>
    </r>
    <r>
      <rPr>
        <sz val="9"/>
        <rFont val="宋体"/>
        <family val="3"/>
        <charset val="134"/>
      </rPr>
      <t xml:space="preserve">R520      </t>
    </r>
  </si>
  <si>
    <r>
      <rPr>
        <sz val="9"/>
        <rFont val="宋体"/>
        <family val="3"/>
        <charset val="134"/>
      </rPr>
      <t>19寸液晶联想电脑</t>
    </r>
    <r>
      <rPr>
        <sz val="9"/>
        <rFont val="宋体"/>
        <family val="3"/>
        <charset val="134"/>
      </rPr>
      <t xml:space="preserve">     </t>
    </r>
  </si>
  <si>
    <r>
      <rPr>
        <sz val="9"/>
        <rFont val="宋体"/>
        <family val="3"/>
        <charset val="134"/>
      </rPr>
      <t>服务器专用机柜</t>
    </r>
    <r>
      <rPr>
        <sz val="9"/>
        <rFont val="宋体"/>
        <family val="3"/>
        <charset val="134"/>
      </rPr>
      <t xml:space="preserve">          </t>
    </r>
  </si>
  <si>
    <r>
      <rPr>
        <sz val="9"/>
        <rFont val="宋体"/>
        <family val="3"/>
        <charset val="134"/>
      </rPr>
      <t>IBMZ60MK5笔记本电脑</t>
    </r>
    <r>
      <rPr>
        <sz val="9"/>
        <rFont val="宋体"/>
        <family val="3"/>
        <charset val="134"/>
      </rPr>
      <t xml:space="preserve">      </t>
    </r>
  </si>
  <si>
    <r>
      <rPr>
        <sz val="9"/>
        <rFont val="宋体"/>
        <family val="3"/>
        <charset val="134"/>
      </rPr>
      <t>16口机架式网络交换机</t>
    </r>
    <r>
      <rPr>
        <sz val="9"/>
        <rFont val="宋体"/>
        <family val="3"/>
        <charset val="134"/>
      </rPr>
      <t xml:space="preserve">        </t>
    </r>
  </si>
  <si>
    <r>
      <rPr>
        <sz val="9"/>
        <rFont val="宋体"/>
        <family val="3"/>
        <charset val="134"/>
      </rPr>
      <t>MP4高速移动盘</t>
    </r>
    <r>
      <rPr>
        <sz val="9"/>
        <rFont val="宋体"/>
        <family val="3"/>
        <charset val="134"/>
      </rPr>
      <t xml:space="preserve">                     </t>
    </r>
  </si>
  <si>
    <r>
      <rPr>
        <sz val="9"/>
        <rFont val="宋体"/>
        <family val="3"/>
        <charset val="134"/>
      </rPr>
      <t>DVD刻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录机</t>
    </r>
    <r>
      <rPr>
        <sz val="9"/>
        <rFont val="宋体"/>
        <family val="3"/>
        <charset val="134"/>
      </rPr>
      <t xml:space="preserve">                             </t>
    </r>
  </si>
  <si>
    <r>
      <rPr>
        <sz val="9"/>
        <rFont val="宋体"/>
        <family val="3"/>
        <charset val="134"/>
      </rPr>
      <t>开天</t>
    </r>
    <r>
      <rPr>
        <sz val="9"/>
        <rFont val="宋体"/>
        <family val="3"/>
        <charset val="134"/>
      </rPr>
      <t>4700</t>
    </r>
    <r>
      <rPr>
        <sz val="9"/>
        <rFont val="宋体"/>
        <family val="3"/>
        <charset val="134"/>
      </rPr>
      <t>电脑</t>
    </r>
    <r>
      <rPr>
        <sz val="9"/>
        <rFont val="宋体"/>
        <family val="3"/>
        <charset val="134"/>
      </rPr>
      <t>-19</t>
    </r>
    <r>
      <rPr>
        <sz val="9"/>
        <rFont val="宋体"/>
        <family val="3"/>
        <charset val="134"/>
      </rPr>
      <t>寸液晶显示器</t>
    </r>
    <r>
      <rPr>
        <sz val="9"/>
        <rFont val="宋体"/>
        <family val="3"/>
        <charset val="134"/>
      </rPr>
      <t xml:space="preserve">   </t>
    </r>
  </si>
  <si>
    <t xml:space="preserve">    机架服务器 联想R520 </t>
  </si>
  <si>
    <t xml:space="preserve">    证卡打印机XID560ie</t>
  </si>
  <si>
    <t>金悦双门消毒柜</t>
  </si>
  <si>
    <r>
      <rPr>
        <sz val="9"/>
        <rFont val="宋体"/>
        <family val="3"/>
        <charset val="134"/>
      </rPr>
      <t>格力</t>
    </r>
    <r>
      <rPr>
        <sz val="9"/>
        <rFont val="宋体"/>
        <family val="3"/>
        <charset val="134"/>
      </rPr>
      <t>KFR-26CW/2658B</t>
    </r>
    <r>
      <rPr>
        <sz val="9"/>
        <rFont val="宋体"/>
        <family val="3"/>
        <charset val="134"/>
      </rPr>
      <t>空调</t>
    </r>
    <r>
      <rPr>
        <sz val="9"/>
        <rFont val="宋体"/>
        <family val="3"/>
        <charset val="134"/>
      </rPr>
      <t xml:space="preserve">    </t>
    </r>
  </si>
  <si>
    <t>长虹彩电LT32710</t>
  </si>
  <si>
    <t>长虹彩电LTV32830EX</t>
  </si>
  <si>
    <t>KVM一体机</t>
  </si>
  <si>
    <t>UPS</t>
  </si>
  <si>
    <t>雪村冰柜1.8米</t>
  </si>
  <si>
    <r>
      <rPr>
        <sz val="9"/>
        <rFont val="宋体"/>
        <family val="3"/>
        <charset val="134"/>
      </rPr>
      <t>不锈钢拉阐门</t>
    </r>
    <r>
      <rPr>
        <sz val="9"/>
        <rFont val="宋体"/>
        <family val="3"/>
        <charset val="134"/>
      </rPr>
      <t xml:space="preserve">       </t>
    </r>
  </si>
  <si>
    <t>雀友麻将机</t>
  </si>
  <si>
    <t>雀友茶几</t>
  </si>
  <si>
    <t>立式衣架</t>
  </si>
  <si>
    <t>吸水吸尘器</t>
  </si>
  <si>
    <t>好易通对讲机TC-620</t>
  </si>
  <si>
    <t>小神龙III代洗车机PQ-109</t>
  </si>
  <si>
    <t>银都四门冰箱</t>
  </si>
  <si>
    <t>无形资产--其他无形资产评估明细表</t>
  </si>
  <si>
    <t>评估基准日：44148</t>
  </si>
  <si>
    <t>内容或名称</t>
  </si>
  <si>
    <t>取得日期</t>
  </si>
  <si>
    <t>法定/预计
使用年限</t>
  </si>
  <si>
    <t>尚可使
用年限</t>
  </si>
  <si>
    <t>乐软物业管理系统</t>
  </si>
  <si>
    <t>开办费内容</t>
  </si>
  <si>
    <t>形成日期</t>
  </si>
  <si>
    <t>原始发生额</t>
  </si>
  <si>
    <t>预计摊销月数</t>
  </si>
  <si>
    <t>尚存受益月数</t>
  </si>
  <si>
    <t>费用名称或内容</t>
  </si>
  <si>
    <t>其他长期资产--开发支出资产评估明细表</t>
  </si>
  <si>
    <t>递延税款清查评估明细表</t>
  </si>
  <si>
    <t>放款银行或机构名称</t>
  </si>
  <si>
    <r>
      <rPr>
        <sz val="9"/>
        <rFont val="宋体"/>
        <family val="3"/>
        <charset val="134"/>
      </rPr>
      <t>月利率</t>
    </r>
    <r>
      <rPr>
        <sz val="9"/>
        <rFont val="Times New Roman"/>
        <family val="1"/>
      </rPr>
      <t>%</t>
    </r>
  </si>
  <si>
    <t>外币金额</t>
  </si>
  <si>
    <t>评估基准
日汇率</t>
  </si>
  <si>
    <t>机构名称</t>
  </si>
  <si>
    <t>帐 面 价 值</t>
  </si>
  <si>
    <t>备  注</t>
  </si>
  <si>
    <t>代销业务内容</t>
  </si>
  <si>
    <t>征税机关</t>
  </si>
  <si>
    <t>税种</t>
  </si>
  <si>
    <t>投资单位</t>
  </si>
  <si>
    <t>利润所属期间</t>
  </si>
  <si>
    <t>费用项目</t>
  </si>
  <si>
    <t>已预提
月数</t>
  </si>
  <si>
    <t>费用实际发
生月数</t>
  </si>
  <si>
    <t>预提比例%</t>
  </si>
  <si>
    <t>预提审计费</t>
  </si>
  <si>
    <t>2008年12月预提，未收发票，款项已全额付讫</t>
  </si>
  <si>
    <t xml:space="preserve"> </t>
  </si>
  <si>
    <t>票面利率%</t>
  </si>
  <si>
    <t>发生月数</t>
  </si>
  <si>
    <r>
      <rPr>
        <sz val="9"/>
        <rFont val="宋体"/>
        <family val="3"/>
        <charset val="134"/>
      </rPr>
      <t>表</t>
    </r>
    <r>
      <rPr>
        <sz val="9"/>
        <rFont val="Times New Roman"/>
        <family val="1"/>
      </rPr>
      <t>10</t>
    </r>
  </si>
  <si>
    <t>长期负债清查评估汇总表</t>
  </si>
  <si>
    <t>10-1</t>
  </si>
  <si>
    <t>10-2</t>
  </si>
  <si>
    <t>10-3</t>
  </si>
  <si>
    <t>10-4</t>
  </si>
  <si>
    <t>10-5</t>
  </si>
  <si>
    <t>10-6</t>
  </si>
  <si>
    <t>长期负债合计</t>
  </si>
  <si>
    <t>放款银行或
机构名称</t>
  </si>
  <si>
    <t>债券发行单位</t>
  </si>
  <si>
    <t>专项应付款清查评估明细表</t>
  </si>
  <si>
    <t>户名（业务内容）</t>
  </si>
  <si>
    <t>结算内容</t>
  </si>
  <si>
    <t>调整后帐面值</t>
  </si>
  <si>
    <t>内容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</si>
</sst>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 * #,##0.00_ ;_ * \-#,##0.00_ ;_ * &quot;-&quot;??_ ;_ @_ "/>
    <numFmt numFmtId="176" formatCode="_ &quot;￥&quot;* #,##0.00_ ;_ &quot;￥&quot;* \-#,##0.00_ ;_ &quot;￥&quot;* \-??_ ;_ @_ "/>
    <numFmt numFmtId="178" formatCode="#,##0_);[Red]\(#,##0\)"/>
    <numFmt numFmtId="179" formatCode="yyyy&quot;年&quot;m&quot;月&quot;d&quot;日&quot;;@"/>
    <numFmt numFmtId="181" formatCode="yyyy&quot;年&quot;m&quot;月&quot;;@"/>
    <numFmt numFmtId="182" formatCode="#,##0.00_);\(#,##0.00\)"/>
    <numFmt numFmtId="183" formatCode="0_);\(0\)"/>
    <numFmt numFmtId="184" formatCode="#,##0.0000_);\(#,##0.0000\)"/>
    <numFmt numFmtId="185" formatCode="_(* #,##0_);_(* \(#,##0\);_(* &quot;-&quot;_);_(@_)"/>
    <numFmt numFmtId="186" formatCode="_(* #,##0.00_);_(* \(#,##0.00\);_(* &quot;-&quot;??_);_(@_)"/>
    <numFmt numFmtId="187" formatCode="#,##0_);\(#,##0\)"/>
    <numFmt numFmtId="188" formatCode="#,##0.00_);[Red]\(#,##0.00\)"/>
    <numFmt numFmtId="189" formatCode="###,###,###,###.00"/>
    <numFmt numFmtId="190" formatCode="0.00_ "/>
    <numFmt numFmtId="191" formatCode="0.000%"/>
    <numFmt numFmtId="192" formatCode="0.00_);\(0.00\)"/>
    <numFmt numFmtId="193" formatCode="0.00;[Red]0.00"/>
    <numFmt numFmtId="194" formatCode="yyyy/m/d;@"/>
    <numFmt numFmtId="195" formatCode="0_);[Red]\(0\)"/>
    <numFmt numFmtId="196" formatCode="#,##0.00;\-#,##0.00;\ "/>
    <numFmt numFmtId="197" formatCode="0.00_);[Red]\(0.00\)"/>
    <numFmt numFmtId="198" formatCode="#,##0.00_ "/>
    <numFmt numFmtId="199" formatCode="0_ "/>
    <numFmt numFmtId="200" formatCode="#,##0.000_);\(#,##0.000\)"/>
  </numFmts>
  <fonts count="47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sz val="9"/>
      <color indexed="8"/>
      <name val="Times New Roman"/>
      <family val="1"/>
    </font>
    <font>
      <sz val="10"/>
      <name val="宋体"/>
      <charset val="134"/>
    </font>
    <font>
      <sz val="9"/>
      <name val="Times New Roman"/>
      <family val="1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Times New Roman"/>
      <family val="1"/>
    </font>
    <font>
      <b/>
      <sz val="9"/>
      <name val="宋体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</font>
    <font>
      <sz val="10.5"/>
      <color rgb="FF000000"/>
      <name val="Arial Narrow"/>
      <family val="2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name val="楷体_GB2312"/>
      <charset val="134"/>
    </font>
    <font>
      <sz val="9"/>
      <name val="宋体"/>
      <family val="3"/>
      <charset val="134"/>
      <scheme val="major"/>
    </font>
    <font>
      <sz val="10.5"/>
      <name val="宋体"/>
      <family val="3"/>
      <charset val="134"/>
    </font>
    <font>
      <sz val="10.5"/>
      <name val="仿宋_GB2312"/>
      <family val="3"/>
      <charset val="134"/>
    </font>
    <font>
      <sz val="10"/>
      <color indexed="8"/>
      <name val="宋体"/>
      <family val="3"/>
      <charset val="134"/>
      <scheme val="minor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9"/>
      <color indexed="10"/>
      <name val="宋体"/>
      <family val="3"/>
      <charset val="134"/>
    </font>
    <font>
      <sz val="10"/>
      <name val="华文宋体"/>
      <family val="3"/>
      <charset val="134"/>
    </font>
    <font>
      <sz val="10.5"/>
      <name val="Times New Roman"/>
      <family val="1"/>
    </font>
    <font>
      <sz val="9"/>
      <name val="Arial"/>
      <family val="2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2"/>
      <name val="Arial Narrow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vertAlign val="superscript"/>
      <sz val="10"/>
      <name val="宋体"/>
      <family val="3"/>
      <charset val="134"/>
    </font>
    <font>
      <vertAlign val="superscript"/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12"/>
      </left>
      <right/>
      <top style="hair">
        <color auto="1"/>
      </top>
      <bottom style="hair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</borders>
  <cellStyleXfs count="27">
    <xf numFmtId="0" fontId="0" fillId="0" borderId="0">
      <alignment vertical="center"/>
    </xf>
    <xf numFmtId="0" fontId="1" fillId="0" borderId="0">
      <alignment vertical="center"/>
      <protection locked="0"/>
    </xf>
    <xf numFmtId="185" fontId="44" fillId="0" borderId="0" applyFont="0" applyFill="0" applyBorder="0" applyAlignment="0" applyProtection="0">
      <alignment vertical="center"/>
    </xf>
    <xf numFmtId="186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44" fillId="0" borderId="0">
      <alignment vertical="center"/>
    </xf>
    <xf numFmtId="0" fontId="44" fillId="0" borderId="0">
      <alignment vertical="top"/>
    </xf>
    <xf numFmtId="0" fontId="44" fillId="0" borderId="0">
      <alignment vertical="center"/>
    </xf>
    <xf numFmtId="0" fontId="5" fillId="0" borderId="0"/>
    <xf numFmtId="0" fontId="3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</cellStyleXfs>
  <cellXfs count="935">
    <xf numFmtId="0" fontId="0" fillId="0" borderId="0" xfId="0" applyAlignment="1"/>
    <xf numFmtId="186" fontId="1" fillId="0" borderId="0" xfId="0" applyNumberFormat="1" applyFont="1" applyAlignment="1">
      <alignment horizontal="center" vertical="center"/>
    </xf>
    <xf numFmtId="18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82" fontId="1" fillId="0" borderId="0" xfId="0" applyNumberFormat="1" applyFont="1" applyAlignment="1">
      <alignment vertical="center"/>
    </xf>
    <xf numFmtId="186" fontId="1" fillId="0" borderId="0" xfId="0" applyNumberFormat="1" applyFont="1" applyAlignment="1">
      <alignment vertical="center"/>
    </xf>
    <xf numFmtId="186" fontId="2" fillId="0" borderId="0" xfId="0" applyNumberFormat="1" applyFont="1" applyAlignment="1">
      <alignment horizontal="left" vertical="center"/>
    </xf>
    <xf numFmtId="3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Continuous" vertical="center"/>
    </xf>
    <xf numFmtId="182" fontId="1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82" fontId="3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right" vertical="center"/>
    </xf>
    <xf numFmtId="182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57" fontId="1" fillId="0" borderId="5" xfId="0" applyNumberFormat="1" applyFont="1" applyBorder="1" applyAlignment="1">
      <alignment horizontal="center" vertical="center"/>
    </xf>
    <xf numFmtId="182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" fontId="4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183" fontId="1" fillId="0" borderId="4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vertical="center"/>
    </xf>
    <xf numFmtId="183" fontId="1" fillId="0" borderId="4" xfId="0" applyNumberFormat="1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Continuous" vertical="center"/>
    </xf>
    <xf numFmtId="14" fontId="3" fillId="0" borderId="0" xfId="0" applyNumberFormat="1" applyFont="1" applyAlignment="1">
      <alignment horizontal="centerContinuous" vertical="center"/>
    </xf>
    <xf numFmtId="0" fontId="1" fillId="0" borderId="4" xfId="0" applyFont="1" applyBorder="1" applyAlignment="1"/>
    <xf numFmtId="14" fontId="1" fillId="0" borderId="4" xfId="0" applyNumberFormat="1" applyFont="1" applyBorder="1" applyAlignment="1">
      <alignment horizontal="center"/>
    </xf>
    <xf numFmtId="43" fontId="1" fillId="0" borderId="4" xfId="0" applyNumberFormat="1" applyFont="1" applyBorder="1" applyAlignment="1"/>
    <xf numFmtId="190" fontId="1" fillId="0" borderId="4" xfId="0" applyNumberFormat="1" applyFont="1" applyBorder="1" applyAlignment="1"/>
    <xf numFmtId="14" fontId="1" fillId="0" borderId="4" xfId="0" applyNumberFormat="1" applyFont="1" applyBorder="1" applyAlignment="1">
      <alignment vertical="center"/>
    </xf>
    <xf numFmtId="184" fontId="1" fillId="0" borderId="0" xfId="0" applyNumberFormat="1" applyFont="1" applyAlignment="1">
      <alignment vertical="center"/>
    </xf>
    <xf numFmtId="184" fontId="1" fillId="0" borderId="0" xfId="0" applyNumberFormat="1" applyFont="1" applyAlignment="1">
      <alignment horizontal="centerContinuous" vertical="center"/>
    </xf>
    <xf numFmtId="184" fontId="3" fillId="0" borderId="0" xfId="0" applyNumberFormat="1" applyFont="1" applyAlignment="1">
      <alignment horizontal="centerContinuous" vertical="center"/>
    </xf>
    <xf numFmtId="184" fontId="1" fillId="0" borderId="4" xfId="0" applyNumberFormat="1" applyFont="1" applyBorder="1" applyAlignment="1">
      <alignment vertical="center"/>
    </xf>
    <xf numFmtId="186" fontId="1" fillId="2" borderId="0" xfId="0" applyNumberFormat="1" applyFont="1" applyFill="1" applyAlignment="1">
      <alignment horizontal="center" vertical="center"/>
    </xf>
    <xf numFmtId="183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84" fontId="1" fillId="2" borderId="0" xfId="0" applyNumberFormat="1" applyFont="1" applyFill="1" applyAlignment="1">
      <alignment vertical="center"/>
    </xf>
    <xf numFmtId="182" fontId="1" fillId="2" borderId="0" xfId="0" applyNumberFormat="1" applyFont="1" applyFill="1" applyAlignment="1">
      <alignment vertical="center"/>
    </xf>
    <xf numFmtId="186" fontId="1" fillId="2" borderId="0" xfId="0" applyNumberFormat="1" applyFont="1" applyFill="1" applyAlignment="1">
      <alignment vertical="center"/>
    </xf>
    <xf numFmtId="186" fontId="2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Continuous" vertical="center"/>
    </xf>
    <xf numFmtId="184" fontId="1" fillId="2" borderId="0" xfId="0" applyNumberFormat="1" applyFont="1" applyFill="1" applyAlignment="1">
      <alignment horizontal="centerContinuous" vertical="center"/>
    </xf>
    <xf numFmtId="182" fontId="1" fillId="2" borderId="0" xfId="0" applyNumberFormat="1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184" fontId="3" fillId="2" borderId="0" xfId="0" applyNumberFormat="1" applyFont="1" applyFill="1" applyAlignment="1">
      <alignment horizontal="centerContinuous" vertical="center"/>
    </xf>
    <xf numFmtId="182" fontId="3" fillId="2" borderId="0" xfId="0" applyNumberFormat="1" applyFont="1" applyFill="1" applyAlignment="1">
      <alignment horizontal="centerContinuous" vertical="center"/>
    </xf>
    <xf numFmtId="183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4" fontId="5" fillId="2" borderId="4" xfId="0" applyNumberFormat="1" applyFont="1" applyFill="1" applyBorder="1" applyAlignment="1">
      <alignment vertical="center"/>
    </xf>
    <xf numFmtId="14" fontId="1" fillId="2" borderId="4" xfId="0" applyNumberFormat="1" applyFont="1" applyFill="1" applyBorder="1" applyAlignment="1">
      <alignment vertical="center"/>
    </xf>
    <xf numFmtId="184" fontId="1" fillId="2" borderId="4" xfId="0" applyNumberFormat="1" applyFont="1" applyFill="1" applyBorder="1" applyAlignment="1">
      <alignment vertical="center"/>
    </xf>
    <xf numFmtId="182" fontId="1" fillId="2" borderId="4" xfId="0" applyNumberFormat="1" applyFont="1" applyFill="1" applyBorder="1" applyAlignment="1">
      <alignment vertical="center"/>
    </xf>
    <xf numFmtId="183" fontId="1" fillId="2" borderId="4" xfId="0" applyNumberFormat="1" applyFont="1" applyFill="1" applyBorder="1" applyAlignment="1">
      <alignment vertical="center"/>
    </xf>
    <xf numFmtId="3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182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Continuous" vertical="center"/>
    </xf>
    <xf numFmtId="49" fontId="3" fillId="0" borderId="0" xfId="0" applyNumberFormat="1" applyFont="1" applyAlignment="1">
      <alignment horizontal="centerContinuous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vertical="center"/>
    </xf>
    <xf numFmtId="57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7" fontId="1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83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57" fontId="5" fillId="0" borderId="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96" fontId="7" fillId="0" borderId="7" xfId="0" applyNumberFormat="1" applyFont="1" applyBorder="1" applyAlignment="1">
      <alignment horizontal="right" vertical="center"/>
    </xf>
    <xf numFmtId="198" fontId="5" fillId="0" borderId="4" xfId="3" applyNumberFormat="1" applyFont="1" applyBorder="1" applyAlignment="1">
      <alignment horizontal="right" vertical="center"/>
    </xf>
    <xf numFmtId="182" fontId="5" fillId="0" borderId="4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88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83" fontId="5" fillId="0" borderId="0" xfId="0" applyNumberFormat="1" applyFont="1" applyAlignment="1">
      <alignment vertical="center"/>
    </xf>
    <xf numFmtId="0" fontId="8" fillId="0" borderId="7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>
      <alignment horizontal="center" vertical="center" shrinkToFit="1"/>
    </xf>
    <xf numFmtId="196" fontId="8" fillId="0" borderId="7" xfId="0" applyNumberFormat="1" applyFont="1" applyBorder="1" applyAlignment="1">
      <alignment horizontal="right" vertical="center"/>
    </xf>
    <xf numFmtId="198" fontId="5" fillId="0" borderId="3" xfId="0" applyNumberFormat="1" applyFont="1" applyBorder="1" applyAlignment="1">
      <alignment horizontal="right" vertical="center"/>
    </xf>
    <xf numFmtId="182" fontId="5" fillId="0" borderId="4" xfId="0" applyNumberFormat="1" applyFont="1" applyFill="1" applyBorder="1" applyAlignment="1">
      <alignment horizontal="right" vertical="center"/>
    </xf>
    <xf numFmtId="196" fontId="8" fillId="0" borderId="7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>
      <alignment horizontal="left" vertical="center" wrapText="1"/>
    </xf>
    <xf numFmtId="188" fontId="5" fillId="0" borderId="4" xfId="0" applyNumberFormat="1" applyFont="1" applyBorder="1" applyAlignment="1">
      <alignment vertical="center" wrapText="1"/>
    </xf>
    <xf numFmtId="43" fontId="1" fillId="0" borderId="0" xfId="0" applyNumberFormat="1" applyFont="1" applyAlignment="1">
      <alignment horizontal="right" vertical="center"/>
    </xf>
    <xf numFmtId="43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right" vertical="center"/>
    </xf>
    <xf numFmtId="184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182" fontId="1" fillId="0" borderId="4" xfId="0" applyNumberFormat="1" applyFont="1" applyBorder="1" applyAlignment="1">
      <alignment horizontal="center" vertical="center"/>
    </xf>
    <xf numFmtId="43" fontId="1" fillId="0" borderId="0" xfId="0" applyNumberFormat="1" applyFont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/>
    </xf>
    <xf numFmtId="43" fontId="1" fillId="0" borderId="0" xfId="0" applyNumberFormat="1" applyFont="1" applyAlignment="1">
      <alignment horizontal="center" vertical="top" wrapText="1"/>
    </xf>
    <xf numFmtId="182" fontId="1" fillId="0" borderId="4" xfId="0" applyNumberFormat="1" applyFont="1" applyBorder="1" applyAlignment="1">
      <alignment horizontal="right" vertical="center"/>
    </xf>
    <xf numFmtId="39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Continuous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82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182" fontId="5" fillId="0" borderId="3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5" fillId="0" borderId="4" xfId="14" applyNumberFormat="1" applyFont="1" applyFill="1" applyBorder="1" applyAlignment="1" applyProtection="1">
      <alignment horizontal="left" vertical="center" shrinkToFit="1"/>
    </xf>
    <xf numFmtId="49" fontId="5" fillId="0" borderId="4" xfId="0" applyNumberFormat="1" applyFont="1" applyBorder="1" applyAlignment="1">
      <alignment vertical="center"/>
    </xf>
    <xf numFmtId="182" fontId="5" fillId="0" borderId="4" xfId="0" applyNumberFormat="1" applyFont="1" applyBorder="1" applyAlignment="1">
      <alignment vertical="center"/>
    </xf>
    <xf numFmtId="39" fontId="5" fillId="0" borderId="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horizontal="left" vertical="center"/>
    </xf>
    <xf numFmtId="39" fontId="1" fillId="2" borderId="0" xfId="0" applyNumberFormat="1" applyFont="1" applyFill="1" applyAlignment="1">
      <alignment horizontal="right" vertical="center" wrapText="1"/>
    </xf>
    <xf numFmtId="49" fontId="1" fillId="2" borderId="0" xfId="0" applyNumberFormat="1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 wrapText="1"/>
    </xf>
    <xf numFmtId="0" fontId="10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49" fontId="1" fillId="2" borderId="0" xfId="0" applyNumberFormat="1" applyFont="1" applyFill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vertical="center"/>
    </xf>
    <xf numFmtId="43" fontId="1" fillId="2" borderId="4" xfId="0" applyNumberFormat="1" applyFont="1" applyFill="1" applyBorder="1" applyAlignment="1">
      <alignment horizontal="right" vertical="center" wrapText="1"/>
    </xf>
    <xf numFmtId="39" fontId="1" fillId="2" borderId="4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left" vertical="center"/>
    </xf>
    <xf numFmtId="49" fontId="1" fillId="0" borderId="3" xfId="0" applyNumberFormat="1" applyFont="1" applyBorder="1" applyAlignment="1">
      <alignment vertical="center"/>
    </xf>
    <xf numFmtId="43" fontId="5" fillId="0" borderId="4" xfId="3" applyNumberFormat="1" applyFont="1" applyBorder="1" applyAlignment="1">
      <alignment vertical="center"/>
    </xf>
    <xf numFmtId="0" fontId="5" fillId="0" borderId="4" xfId="15" applyFont="1" applyBorder="1">
      <alignment vertical="center"/>
    </xf>
    <xf numFmtId="196" fontId="7" fillId="0" borderId="7" xfId="0" applyNumberFormat="1" applyFont="1" applyFill="1" applyBorder="1" applyAlignment="1" applyProtection="1">
      <alignment horizontal="right" vertical="center"/>
    </xf>
    <xf numFmtId="49" fontId="6" fillId="0" borderId="3" xfId="0" applyNumberFormat="1" applyFont="1" applyBorder="1" applyAlignment="1">
      <alignment vertical="center"/>
    </xf>
    <xf numFmtId="186" fontId="1" fillId="0" borderId="4" xfId="3" applyFont="1" applyBorder="1" applyAlignment="1">
      <alignment vertical="center"/>
    </xf>
    <xf numFmtId="49" fontId="1" fillId="0" borderId="0" xfId="0" applyNumberFormat="1" applyFont="1" applyAlignment="1">
      <alignment horizontal="right" vertical="center"/>
    </xf>
    <xf numFmtId="39" fontId="1" fillId="0" borderId="4" xfId="0" applyNumberFormat="1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/>
    <xf numFmtId="181" fontId="1" fillId="0" borderId="0" xfId="0" applyNumberFormat="1" applyFont="1" applyAlignment="1">
      <alignment vertical="center"/>
    </xf>
    <xf numFmtId="181" fontId="10" fillId="0" borderId="0" xfId="0" applyNumberFormat="1" applyFont="1" applyAlignment="1">
      <alignment horizontal="centerContinuous" vertical="center"/>
    </xf>
    <xf numFmtId="181" fontId="5" fillId="0" borderId="0" xfId="0" applyNumberFormat="1" applyFont="1" applyAlignment="1">
      <alignment vertical="center"/>
    </xf>
    <xf numFmtId="182" fontId="13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99" fontId="5" fillId="0" borderId="4" xfId="8" applyNumberFormat="1" applyFont="1" applyFill="1" applyBorder="1" applyAlignment="1" applyProtection="1">
      <alignment horizontal="center" vertical="center" shrinkToFit="1"/>
    </xf>
    <xf numFmtId="198" fontId="14" fillId="0" borderId="4" xfId="0" applyNumberFormat="1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179" fontId="15" fillId="0" borderId="9" xfId="0" applyNumberFormat="1" applyFont="1" applyBorder="1" applyAlignment="1">
      <alignment horizontal="right" vertical="center"/>
    </xf>
    <xf numFmtId="199" fontId="13" fillId="0" borderId="3" xfId="8" applyNumberFormat="1" applyFont="1" applyFill="1" applyBorder="1" applyAlignment="1" applyProtection="1">
      <alignment horizontal="center" vertical="center" shrinkToFit="1"/>
    </xf>
    <xf numFmtId="0" fontId="13" fillId="0" borderId="4" xfId="11" applyNumberFormat="1" applyFont="1" applyFill="1" applyBorder="1" applyAlignment="1" applyProtection="1">
      <alignment horizontal="left" vertical="center" wrapText="1"/>
    </xf>
    <xf numFmtId="179" fontId="15" fillId="0" borderId="7" xfId="0" applyNumberFormat="1" applyFont="1" applyBorder="1" applyAlignment="1">
      <alignment horizontal="right" vertical="center"/>
    </xf>
    <xf numFmtId="199" fontId="13" fillId="0" borderId="1" xfId="8" applyNumberFormat="1" applyFont="1" applyFill="1" applyBorder="1" applyAlignment="1" applyProtection="1">
      <alignment horizontal="center" vertical="center" shrinkToFit="1"/>
    </xf>
    <xf numFmtId="182" fontId="13" fillId="0" borderId="4" xfId="0" applyNumberFormat="1" applyFont="1" applyBorder="1" applyAlignment="1">
      <alignment vertical="center"/>
    </xf>
    <xf numFmtId="181" fontId="13" fillId="0" borderId="4" xfId="0" applyNumberFormat="1" applyFont="1" applyBorder="1" applyAlignment="1">
      <alignment vertical="center"/>
    </xf>
    <xf numFmtId="49" fontId="13" fillId="0" borderId="4" xfId="0" applyNumberFormat="1" applyFont="1" applyBorder="1" applyAlignment="1">
      <alignment vertical="center"/>
    </xf>
    <xf numFmtId="198" fontId="1" fillId="0" borderId="0" xfId="0" applyNumberFormat="1" applyFont="1" applyAlignment="1">
      <alignment vertical="center"/>
    </xf>
    <xf numFmtId="198" fontId="5" fillId="0" borderId="4" xfId="0" applyNumberFormat="1" applyFont="1" applyBorder="1" applyAlignment="1">
      <alignment vertical="center"/>
    </xf>
    <xf numFmtId="39" fontId="13" fillId="0" borderId="4" xfId="0" applyNumberFormat="1" applyFont="1" applyBorder="1" applyAlignment="1">
      <alignment vertical="center"/>
    </xf>
    <xf numFmtId="198" fontId="13" fillId="0" borderId="3" xfId="0" applyNumberFormat="1" applyFont="1" applyBorder="1" applyAlignment="1">
      <alignment vertical="center"/>
    </xf>
    <xf numFmtId="198" fontId="13" fillId="0" borderId="4" xfId="0" applyNumberFormat="1" applyFont="1" applyBorder="1" applyAlignment="1">
      <alignment vertical="center"/>
    </xf>
    <xf numFmtId="186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86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179" fontId="1" fillId="3" borderId="0" xfId="0" applyNumberFormat="1" applyFont="1" applyFill="1" applyAlignment="1">
      <alignment horizontal="center" vertical="center"/>
    </xf>
    <xf numFmtId="186" fontId="1" fillId="3" borderId="0" xfId="3" applyFont="1" applyFill="1" applyAlignment="1">
      <alignment vertical="center"/>
    </xf>
    <xf numFmtId="9" fontId="1" fillId="3" borderId="0" xfId="4" applyFont="1" applyFill="1" applyAlignment="1">
      <alignment vertical="center"/>
    </xf>
    <xf numFmtId="182" fontId="1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79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43" fontId="1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98" fontId="1" fillId="3" borderId="4" xfId="0" applyNumberFormat="1" applyFont="1" applyFill="1" applyBorder="1" applyAlignment="1">
      <alignment horizontal="center" vertical="center"/>
    </xf>
    <xf numFmtId="190" fontId="1" fillId="3" borderId="4" xfId="0" applyNumberFormat="1" applyFont="1" applyFill="1" applyBorder="1" applyAlignment="1">
      <alignment horizontal="center" vertical="center"/>
    </xf>
    <xf numFmtId="186" fontId="1" fillId="3" borderId="4" xfId="3" applyFont="1" applyFill="1" applyBorder="1" applyAlignment="1">
      <alignment horizontal="center" vertical="center"/>
    </xf>
    <xf numFmtId="182" fontId="1" fillId="3" borderId="4" xfId="0" applyNumberFormat="1" applyFont="1" applyFill="1" applyBorder="1" applyAlignment="1">
      <alignment horizontal="center" vertical="center"/>
    </xf>
    <xf numFmtId="9" fontId="1" fillId="3" borderId="4" xfId="4" applyFont="1" applyFill="1" applyBorder="1" applyAlignment="1">
      <alignment horizontal="center" vertical="center"/>
    </xf>
    <xf numFmtId="31" fontId="1" fillId="3" borderId="0" xfId="0" applyNumberFormat="1" applyFont="1" applyFill="1" applyAlignment="1">
      <alignment vertical="center"/>
    </xf>
    <xf numFmtId="198" fontId="1" fillId="3" borderId="4" xfId="0" applyNumberFormat="1" applyFont="1" applyFill="1" applyBorder="1" applyAlignment="1">
      <alignment horizontal="right" vertical="center"/>
    </xf>
    <xf numFmtId="198" fontId="16" fillId="3" borderId="4" xfId="0" applyNumberFormat="1" applyFont="1" applyFill="1" applyBorder="1" applyAlignment="1">
      <alignment horizontal="right" vertical="center"/>
    </xf>
    <xf numFmtId="9" fontId="1" fillId="3" borderId="4" xfId="4" applyNumberFormat="1" applyFont="1" applyFill="1" applyBorder="1" applyAlignment="1">
      <alignment horizontal="center" vertical="center"/>
    </xf>
    <xf numFmtId="198" fontId="1" fillId="3" borderId="4" xfId="3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198" fontId="7" fillId="3" borderId="4" xfId="0" applyNumberFormat="1" applyFont="1" applyFill="1" applyBorder="1" applyAlignment="1">
      <alignment horizontal="right" vertical="center"/>
    </xf>
    <xf numFmtId="198" fontId="1" fillId="3" borderId="0" xfId="4" applyNumberFormat="1" applyFont="1" applyFill="1" applyAlignment="1">
      <alignment vertical="center"/>
    </xf>
    <xf numFmtId="4" fontId="17" fillId="0" borderId="0" xfId="0" applyNumberFormat="1" applyFont="1" applyAlignment="1">
      <alignment horizontal="justify" vertical="center"/>
    </xf>
    <xf numFmtId="0" fontId="16" fillId="3" borderId="4" xfId="0" applyFont="1" applyFill="1" applyBorder="1" applyAlignment="1">
      <alignment horizontal="center" vertical="center"/>
    </xf>
    <xf numFmtId="195" fontId="1" fillId="3" borderId="4" xfId="0" applyNumberFormat="1" applyFont="1" applyFill="1" applyBorder="1" applyAlignment="1">
      <alignment horizontal="center" vertical="center"/>
    </xf>
    <xf numFmtId="198" fontId="1" fillId="3" borderId="4" xfId="3" applyNumberFormat="1" applyFont="1" applyFill="1" applyBorder="1" applyAlignment="1">
      <alignment horizontal="right" vertical="center"/>
    </xf>
    <xf numFmtId="198" fontId="1" fillId="3" borderId="4" xfId="3" applyNumberFormat="1" applyFont="1" applyFill="1" applyBorder="1" applyAlignment="1">
      <alignment vertical="center"/>
    </xf>
    <xf numFmtId="186" fontId="1" fillId="0" borderId="0" xfId="0" applyNumberFormat="1" applyFont="1" applyAlignment="1">
      <alignment horizontal="center" vertical="center" wrapText="1"/>
    </xf>
    <xf numFmtId="190" fontId="1" fillId="0" borderId="0" xfId="0" applyNumberFormat="1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31" fontId="5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 shrinkToFit="1"/>
    </xf>
    <xf numFmtId="182" fontId="5" fillId="0" borderId="1" xfId="0" applyNumberFormat="1" applyFont="1" applyBorder="1" applyAlignment="1">
      <alignment horizontal="center" vertical="center" wrapText="1"/>
    </xf>
    <xf numFmtId="182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86" fontId="18" fillId="0" borderId="0" xfId="0" applyNumberFormat="1" applyFont="1" applyFill="1" applyBorder="1" applyAlignment="1">
      <alignment vertical="center"/>
    </xf>
    <xf numFmtId="186" fontId="18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39" fontId="1" fillId="0" borderId="0" xfId="0" applyNumberFormat="1" applyFont="1" applyFill="1" applyBorder="1" applyAlignment="1">
      <alignment vertical="center"/>
    </xf>
    <xf numFmtId="186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39" fontId="1" fillId="0" borderId="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182" fontId="1" fillId="0" borderId="0" xfId="0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182" fontId="3" fillId="0" borderId="0" xfId="0" applyNumberFormat="1" applyFont="1" applyFill="1" applyBorder="1" applyAlignment="1">
      <alignment horizontal="centerContinuous" vertical="center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82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right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left" vertical="center"/>
    </xf>
    <xf numFmtId="49" fontId="18" fillId="0" borderId="4" xfId="0" applyNumberFormat="1" applyFont="1" applyFill="1" applyBorder="1" applyAlignment="1">
      <alignment horizontal="center" vertical="center"/>
    </xf>
    <xf numFmtId="182" fontId="18" fillId="0" borderId="4" xfId="0" applyNumberFormat="1" applyFont="1" applyFill="1" applyBorder="1" applyAlignment="1">
      <alignment horizontal="center" vertical="center"/>
    </xf>
    <xf numFmtId="182" fontId="18" fillId="0" borderId="4" xfId="0" applyNumberFormat="1" applyFont="1" applyFill="1" applyBorder="1" applyAlignment="1">
      <alignment vertical="center"/>
    </xf>
    <xf numFmtId="39" fontId="18" fillId="0" borderId="4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57" fontId="19" fillId="0" borderId="4" xfId="0" applyNumberFormat="1" applyFont="1" applyFill="1" applyBorder="1" applyAlignment="1">
      <alignment horizontal="center" vertical="center"/>
    </xf>
    <xf numFmtId="186" fontId="11" fillId="0" borderId="4" xfId="3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198" fontId="18" fillId="0" borderId="4" xfId="14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vertical="center"/>
    </xf>
    <xf numFmtId="198" fontId="1" fillId="0" borderId="3" xfId="0" applyNumberFormat="1" applyFont="1" applyBorder="1" applyAlignment="1">
      <alignment horizontal="right" vertical="center"/>
    </xf>
    <xf numFmtId="198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57" fontId="5" fillId="0" borderId="4" xfId="0" applyNumberFormat="1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vertical="center"/>
    </xf>
    <xf numFmtId="43" fontId="5" fillId="0" borderId="4" xfId="0" applyNumberFormat="1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 wrapText="1"/>
    </xf>
    <xf numFmtId="4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4" xfId="0" applyNumberFormat="1" applyFont="1" applyBorder="1" applyAlignment="1">
      <alignment horizontal="center" vertical="center"/>
    </xf>
    <xf numFmtId="4" fontId="20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1" fillId="0" borderId="4" xfId="0" applyNumberFormat="1" applyFont="1" applyBorder="1" applyAlignment="1" applyProtection="1">
      <alignment horizontal="right" vertical="center" wrapText="1"/>
      <protection locked="0"/>
    </xf>
    <xf numFmtId="4" fontId="21" fillId="0" borderId="5" xfId="0" applyNumberFormat="1" applyFont="1" applyBorder="1" applyAlignment="1" applyProtection="1">
      <alignment horizontal="center" vertical="center" wrapText="1"/>
      <protection locked="0"/>
    </xf>
    <xf numFmtId="43" fontId="5" fillId="0" borderId="5" xfId="0" applyNumberFormat="1" applyFont="1" applyBorder="1">
      <alignment vertical="center"/>
    </xf>
    <xf numFmtId="4" fontId="21" fillId="0" borderId="3" xfId="0" applyNumberFormat="1" applyFont="1" applyBorder="1" applyAlignment="1" applyProtection="1">
      <alignment horizontal="right" vertical="center" wrapText="1"/>
      <protection locked="0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183" fontId="5" fillId="0" borderId="4" xfId="0" applyNumberFormat="1" applyFont="1" applyBorder="1" applyAlignment="1">
      <alignment horizontal="center" vertical="center" wrapText="1"/>
    </xf>
    <xf numFmtId="182" fontId="5" fillId="0" borderId="4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81" fontId="5" fillId="0" borderId="14" xfId="0" applyNumberFormat="1" applyFont="1" applyBorder="1" applyAlignment="1">
      <alignment horizontal="center" vertical="center" wrapText="1"/>
    </xf>
    <xf numFmtId="182" fontId="5" fillId="0" borderId="5" xfId="0" applyNumberFormat="1" applyFont="1" applyBorder="1" applyAlignment="1">
      <alignment horizontal="center" vertical="center" wrapText="1"/>
    </xf>
    <xf numFmtId="182" fontId="5" fillId="0" borderId="14" xfId="0" applyNumberFormat="1" applyFont="1" applyBorder="1" applyAlignment="1">
      <alignment horizontal="center" vertical="center" wrapText="1"/>
    </xf>
    <xf numFmtId="183" fontId="5" fillId="0" borderId="2" xfId="0" applyNumberFormat="1" applyFont="1" applyBorder="1" applyAlignment="1">
      <alignment horizontal="center" vertical="center" wrapText="1"/>
    </xf>
    <xf numFmtId="4" fontId="20" fillId="0" borderId="16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1" xfId="0" applyNumberFormat="1" applyFont="1" applyBorder="1" applyAlignment="1">
      <alignment horizontal="center" vertical="center" wrapText="1"/>
    </xf>
    <xf numFmtId="4" fontId="2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20" applyFont="1" applyBorder="1" applyAlignment="1">
      <alignment horizontal="center" vertical="center" wrapText="1"/>
    </xf>
    <xf numFmtId="43" fontId="5" fillId="0" borderId="4" xfId="20" applyNumberFormat="1" applyFont="1" applyBorder="1" applyAlignment="1">
      <alignment vertical="center" wrapText="1"/>
    </xf>
    <xf numFmtId="10" fontId="5" fillId="0" borderId="4" xfId="4" applyNumberFormat="1" applyFont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182" fontId="1" fillId="0" borderId="0" xfId="0" applyNumberFormat="1" applyFont="1" applyFill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198" fontId="5" fillId="0" borderId="4" xfId="3" applyNumberFormat="1" applyFont="1" applyBorder="1" applyAlignment="1">
      <alignment vertical="center"/>
    </xf>
    <xf numFmtId="186" fontId="5" fillId="0" borderId="4" xfId="3" applyFont="1" applyBorder="1" applyAlignment="1">
      <alignment vertical="center"/>
    </xf>
    <xf numFmtId="0" fontId="11" fillId="0" borderId="0" xfId="18" applyFont="1">
      <alignment vertical="center"/>
    </xf>
    <xf numFmtId="187" fontId="1" fillId="0" borderId="0" xfId="0" applyNumberFormat="1" applyFont="1" applyAlignment="1">
      <alignment horizontal="centerContinuous" vertical="center"/>
    </xf>
    <xf numFmtId="182" fontId="0" fillId="0" borderId="0" xfId="0" applyNumberFormat="1" applyAlignment="1">
      <alignment horizontal="centerContinuous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98" fontId="11" fillId="0" borderId="4" xfId="0" applyNumberFormat="1" applyFont="1" applyBorder="1" applyAlignment="1" applyProtection="1">
      <alignment horizontal="center" vertical="center"/>
      <protection locked="0"/>
    </xf>
    <xf numFmtId="43" fontId="1" fillId="0" borderId="4" xfId="4" applyNumberFormat="1" applyFont="1" applyBorder="1" applyAlignment="1">
      <alignment horizontal="right" vertical="top"/>
    </xf>
    <xf numFmtId="198" fontId="1" fillId="0" borderId="4" xfId="0" applyNumberFormat="1" applyFont="1" applyBorder="1" applyAlignment="1">
      <alignment vertical="center"/>
    </xf>
    <xf numFmtId="4" fontId="22" fillId="0" borderId="0" xfId="0" applyNumberFormat="1" applyFont="1" applyAlignment="1"/>
    <xf numFmtId="195" fontId="1" fillId="0" borderId="4" xfId="0" applyNumberFormat="1" applyFont="1" applyBorder="1" applyAlignment="1">
      <alignment horizontal="center" vertical="center"/>
    </xf>
    <xf numFmtId="186" fontId="1" fillId="0" borderId="4" xfId="0" applyNumberFormat="1" applyFont="1" applyBorder="1" applyAlignment="1">
      <alignment vertical="center"/>
    </xf>
    <xf numFmtId="43" fontId="11" fillId="0" borderId="4" xfId="0" applyNumberFormat="1" applyFont="1" applyBorder="1" applyAlignment="1" applyProtection="1">
      <alignment horizontal="center" vertical="center"/>
      <protection locked="0"/>
    </xf>
    <xf numFmtId="192" fontId="1" fillId="0" borderId="4" xfId="0" applyNumberFormat="1" applyFont="1" applyBorder="1" applyAlignment="1">
      <alignment horizontal="center" vertical="center"/>
    </xf>
    <xf numFmtId="192" fontId="1" fillId="0" borderId="4" xfId="0" applyNumberFormat="1" applyFont="1" applyBorder="1" applyAlignment="1">
      <alignment vertical="center"/>
    </xf>
    <xf numFmtId="43" fontId="1" fillId="0" borderId="4" xfId="0" applyNumberFormat="1" applyFont="1" applyBorder="1" applyAlignment="1">
      <alignment horizontal="right" vertical="center"/>
    </xf>
    <xf numFmtId="192" fontId="1" fillId="0" borderId="4" xfId="0" applyNumberFormat="1" applyFont="1" applyBorder="1" applyAlignment="1">
      <alignment horizontal="right" vertical="center"/>
    </xf>
    <xf numFmtId="186" fontId="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186" fontId="1" fillId="0" borderId="0" xfId="0" applyNumberFormat="1" applyFont="1" applyFill="1" applyAlignment="1">
      <alignment horizontal="center" vertical="center"/>
    </xf>
    <xf numFmtId="186" fontId="2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187" fontId="1" fillId="0" borderId="0" xfId="0" applyNumberFormat="1" applyFont="1" applyFill="1" applyAlignment="1">
      <alignment vertical="center"/>
    </xf>
    <xf numFmtId="182" fontId="1" fillId="0" borderId="0" xfId="0" applyNumberFormat="1" applyFont="1" applyFill="1" applyAlignment="1">
      <alignment horizontal="center" vertical="center"/>
    </xf>
    <xf numFmtId="39" fontId="1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left" vertical="center" wrapText="1"/>
    </xf>
    <xf numFmtId="183" fontId="1" fillId="0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/>
    </xf>
    <xf numFmtId="186" fontId="1" fillId="0" borderId="4" xfId="0" applyNumberFormat="1" applyFont="1" applyFill="1" applyBorder="1" applyAlignment="1">
      <alignment vertical="center"/>
    </xf>
    <xf numFmtId="198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shrinkToFit="1"/>
    </xf>
    <xf numFmtId="182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98" fontId="9" fillId="0" borderId="4" xfId="0" applyNumberFormat="1" applyFont="1" applyFill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9" fontId="23" fillId="0" borderId="4" xfId="4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182" fontId="23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86" fontId="11" fillId="2" borderId="4" xfId="3" applyFont="1" applyFill="1" applyBorder="1" applyAlignment="1">
      <alignment horizontal="right" vertical="center"/>
    </xf>
    <xf numFmtId="182" fontId="1" fillId="0" borderId="3" xfId="0" applyNumberFormat="1" applyFont="1" applyFill="1" applyBorder="1" applyAlignment="1">
      <alignment horizontal="center" vertical="center"/>
    </xf>
    <xf numFmtId="9" fontId="23" fillId="0" borderId="4" xfId="4" applyFont="1" applyFill="1" applyBorder="1" applyAlignment="1">
      <alignment horizontal="center" vertical="center"/>
    </xf>
    <xf numFmtId="182" fontId="23" fillId="0" borderId="4" xfId="0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left" vertical="center"/>
    </xf>
    <xf numFmtId="182" fontId="1" fillId="0" borderId="4" xfId="0" applyNumberFormat="1" applyFont="1" applyFill="1" applyBorder="1" applyAlignment="1">
      <alignment horizontal="right" vertical="center"/>
    </xf>
    <xf numFmtId="9" fontId="1" fillId="0" borderId="4" xfId="4" applyFont="1" applyFill="1" applyBorder="1" applyAlignment="1">
      <alignment horizontal="center" vertical="center"/>
    </xf>
    <xf numFmtId="186" fontId="1" fillId="0" borderId="4" xfId="3" applyFont="1" applyFill="1" applyBorder="1" applyAlignment="1">
      <alignment horizontal="center" vertical="center"/>
    </xf>
    <xf numFmtId="198" fontId="1" fillId="0" borderId="4" xfId="3" applyNumberFormat="1" applyFont="1" applyFill="1" applyBorder="1" applyAlignment="1">
      <alignment horizontal="center" vertical="center"/>
    </xf>
    <xf numFmtId="198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91" fontId="24" fillId="0" borderId="0" xfId="0" applyNumberFormat="1" applyFont="1" applyFill="1" applyAlignment="1"/>
    <xf numFmtId="179" fontId="1" fillId="0" borderId="17" xfId="14" applyNumberFormat="1" applyFont="1" applyFill="1" applyBorder="1" applyAlignment="1">
      <alignment horizontal="center" vertical="center"/>
    </xf>
    <xf numFmtId="186" fontId="1" fillId="0" borderId="0" xfId="3" applyFont="1" applyFill="1" applyBorder="1" applyAlignment="1">
      <alignment horizontal="center" vertical="center"/>
    </xf>
    <xf numFmtId="10" fontId="1" fillId="0" borderId="0" xfId="4" applyNumberFormat="1" applyFont="1" applyFill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179" fontId="1" fillId="0" borderId="0" xfId="14" applyNumberFormat="1" applyFont="1" applyFill="1" applyBorder="1" applyAlignment="1">
      <alignment horizontal="center" vertical="center"/>
    </xf>
    <xf numFmtId="9" fontId="1" fillId="0" borderId="0" xfId="4" applyFont="1" applyFill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186" fontId="23" fillId="0" borderId="0" xfId="0" applyNumberFormat="1" applyFont="1" applyFill="1" applyAlignment="1">
      <alignment vertical="center"/>
    </xf>
    <xf numFmtId="9" fontId="23" fillId="0" borderId="0" xfId="0" applyNumberFormat="1" applyFont="1" applyFill="1" applyAlignment="1">
      <alignment horizontal="center" vertical="center"/>
    </xf>
    <xf numFmtId="9" fontId="1" fillId="0" borderId="0" xfId="0" applyNumberFormat="1" applyFont="1" applyFill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186" fontId="1" fillId="0" borderId="0" xfId="3" applyFont="1" applyFill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186" fontId="1" fillId="0" borderId="0" xfId="3" applyFont="1" applyFill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186" fontId="5" fillId="0" borderId="0" xfId="3" applyFont="1" applyFill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183" fontId="13" fillId="0" borderId="3" xfId="0" applyNumberFormat="1" applyFont="1" applyFill="1" applyBorder="1" applyAlignment="1">
      <alignment horizontal="center" vertical="center" wrapText="1"/>
    </xf>
    <xf numFmtId="186" fontId="13" fillId="0" borderId="3" xfId="3" applyFont="1" applyFill="1" applyBorder="1" applyAlignment="1">
      <alignment horizontal="center" vertical="center" wrapText="1"/>
    </xf>
    <xf numFmtId="179" fontId="13" fillId="0" borderId="4" xfId="0" applyNumberFormat="1" applyFont="1" applyFill="1" applyBorder="1" applyAlignment="1">
      <alignment vertical="center" wrapText="1"/>
    </xf>
    <xf numFmtId="194" fontId="26" fillId="2" borderId="4" xfId="0" applyNumberFormat="1" applyFont="1" applyFill="1" applyBorder="1" applyAlignment="1">
      <alignment horizontal="center" vertical="center"/>
    </xf>
    <xf numFmtId="198" fontId="13" fillId="0" borderId="4" xfId="23" applyNumberFormat="1" applyFont="1" applyFill="1" applyBorder="1" applyAlignment="1" applyProtection="1">
      <alignment horizontal="right" vertical="center" wrapText="1"/>
    </xf>
    <xf numFmtId="0" fontId="13" fillId="0" borderId="4" xfId="0" applyFont="1" applyFill="1" applyBorder="1" applyAlignment="1">
      <alignment horizontal="left" vertical="center" wrapText="1" shrinkToFit="1"/>
    </xf>
    <xf numFmtId="14" fontId="13" fillId="0" borderId="4" xfId="0" applyNumberFormat="1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left" vertical="center" wrapText="1" shrinkToFit="1"/>
    </xf>
    <xf numFmtId="14" fontId="13" fillId="0" borderId="3" xfId="0" applyNumberFormat="1" applyFont="1" applyFill="1" applyBorder="1" applyAlignment="1">
      <alignment horizontal="center" vertical="center" shrinkToFit="1"/>
    </xf>
    <xf numFmtId="186" fontId="13" fillId="0" borderId="3" xfId="3" applyFont="1" applyFill="1" applyBorder="1" applyAlignment="1">
      <alignment horizontal="right" vertical="center" wrapText="1"/>
    </xf>
    <xf numFmtId="198" fontId="13" fillId="0" borderId="3" xfId="3" applyNumberFormat="1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182" fontId="1" fillId="0" borderId="0" xfId="0" applyNumberFormat="1" applyFont="1" applyFill="1" applyAlignment="1">
      <alignment horizontal="centerContinuous" vertical="center"/>
    </xf>
    <xf numFmtId="187" fontId="1" fillId="0" borderId="0" xfId="0" applyNumberFormat="1" applyFont="1" applyFill="1" applyAlignment="1">
      <alignment horizontal="centerContinuous" vertical="center"/>
    </xf>
    <xf numFmtId="39" fontId="1" fillId="0" borderId="0" xfId="0" applyNumberFormat="1" applyFont="1" applyFill="1" applyAlignment="1">
      <alignment horizontal="right" vertical="center"/>
    </xf>
    <xf numFmtId="182" fontId="5" fillId="0" borderId="0" xfId="0" applyNumberFormat="1" applyFont="1" applyFill="1" applyAlignment="1">
      <alignment vertical="center"/>
    </xf>
    <xf numFmtId="182" fontId="13" fillId="0" borderId="3" xfId="0" applyNumberFormat="1" applyFont="1" applyFill="1" applyBorder="1" applyAlignment="1">
      <alignment horizontal="center" vertical="center" wrapText="1"/>
    </xf>
    <xf numFmtId="187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198" fontId="13" fillId="0" borderId="4" xfId="13" applyNumberFormat="1" applyFont="1" applyFill="1" applyBorder="1" applyAlignment="1" applyProtection="1">
      <alignment horizontal="right" vertical="center" shrinkToFit="1"/>
    </xf>
    <xf numFmtId="182" fontId="13" fillId="0" borderId="3" xfId="0" applyNumberFormat="1" applyFont="1" applyFill="1" applyBorder="1" applyAlignment="1">
      <alignment horizontal="right" vertical="center" wrapText="1"/>
    </xf>
    <xf numFmtId="9" fontId="13" fillId="0" borderId="3" xfId="4" applyFont="1" applyFill="1" applyBorder="1" applyAlignment="1">
      <alignment horizontal="center" vertical="center" wrapText="1"/>
    </xf>
    <xf numFmtId="198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vertical="center" shrinkToFit="1"/>
    </xf>
    <xf numFmtId="198" fontId="13" fillId="0" borderId="3" xfId="0" applyNumberFormat="1" applyFont="1" applyFill="1" applyBorder="1" applyAlignment="1">
      <alignment horizontal="right" vertical="center" wrapText="1"/>
    </xf>
    <xf numFmtId="9" fontId="13" fillId="0" borderId="3" xfId="4" applyNumberFormat="1" applyFont="1" applyFill="1" applyBorder="1" applyAlignment="1">
      <alignment horizontal="center" vertical="center" wrapText="1"/>
    </xf>
    <xf numFmtId="39" fontId="13" fillId="0" borderId="4" xfId="0" applyNumberFormat="1" applyFont="1" applyFill="1" applyBorder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187" fontId="3" fillId="0" borderId="0" xfId="0" applyNumberFormat="1" applyFont="1" applyAlignment="1">
      <alignment horizontal="centerContinuous" vertic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vertical="center"/>
    </xf>
    <xf numFmtId="186" fontId="27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39" fontId="1" fillId="0" borderId="0" xfId="0" applyNumberFormat="1" applyFont="1" applyFill="1" applyAlignment="1">
      <alignment vertical="center" shrinkToFit="1"/>
    </xf>
    <xf numFmtId="0" fontId="1" fillId="0" borderId="0" xfId="0" applyFont="1" applyFill="1" applyAlignment="1">
      <alignment horizontal="centerContinuous" vertical="center" wrapText="1"/>
    </xf>
    <xf numFmtId="0" fontId="5" fillId="0" borderId="0" xfId="0" applyFont="1" applyFill="1" applyAlignment="1">
      <alignment vertical="center" wrapText="1"/>
    </xf>
    <xf numFmtId="190" fontId="5" fillId="0" borderId="0" xfId="0" applyNumberFormat="1" applyFont="1" applyFill="1" applyAlignment="1">
      <alignment vertical="center"/>
    </xf>
    <xf numFmtId="186" fontId="13" fillId="0" borderId="4" xfId="3" applyFont="1" applyFill="1" applyBorder="1" applyAlignment="1">
      <alignment horizontal="center" vertical="center"/>
    </xf>
    <xf numFmtId="182" fontId="13" fillId="0" borderId="3" xfId="0" applyNumberFormat="1" applyFont="1" applyFill="1" applyBorder="1" applyAlignment="1">
      <alignment horizontal="center" vertical="center"/>
    </xf>
    <xf numFmtId="181" fontId="13" fillId="0" borderId="4" xfId="0" applyNumberFormat="1" applyFont="1" applyFill="1" applyBorder="1" applyAlignment="1">
      <alignment horizontal="center" vertical="center" wrapText="1"/>
    </xf>
    <xf numFmtId="188" fontId="13" fillId="0" borderId="4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198" fontId="13" fillId="0" borderId="4" xfId="3" applyNumberFormat="1" applyFont="1" applyFill="1" applyBorder="1" applyAlignment="1">
      <alignment horizontal="right" vertical="center"/>
    </xf>
    <xf numFmtId="181" fontId="13" fillId="0" borderId="4" xfId="14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vertical="center"/>
    </xf>
    <xf numFmtId="182" fontId="13" fillId="0" borderId="4" xfId="0" applyNumberFormat="1" applyFont="1" applyFill="1" applyBorder="1" applyAlignment="1">
      <alignment horizontal="center" vertical="center"/>
    </xf>
    <xf numFmtId="39" fontId="1" fillId="0" borderId="0" xfId="0" applyNumberFormat="1" applyFont="1" applyFill="1" applyAlignment="1">
      <alignment horizontal="right" vertical="center" shrinkToFit="1"/>
    </xf>
    <xf numFmtId="0" fontId="1" fillId="0" borderId="0" xfId="0" applyFont="1" applyFill="1" applyAlignment="1">
      <alignment horizontal="centerContinuous" vertical="center" shrinkToFit="1"/>
    </xf>
    <xf numFmtId="188" fontId="13" fillId="0" borderId="4" xfId="0" applyNumberFormat="1" applyFont="1" applyFill="1" applyBorder="1" applyAlignment="1">
      <alignment horizontal="right" vertical="center"/>
    </xf>
    <xf numFmtId="39" fontId="13" fillId="0" borderId="4" xfId="0" applyNumberFormat="1" applyFont="1" applyFill="1" applyBorder="1" applyAlignment="1">
      <alignment horizontal="center" vertical="center" shrinkToFit="1"/>
    </xf>
    <xf numFmtId="198" fontId="13" fillId="0" borderId="4" xfId="0" applyNumberFormat="1" applyFont="1" applyFill="1" applyBorder="1" applyAlignment="1">
      <alignment vertical="center"/>
    </xf>
    <xf numFmtId="188" fontId="13" fillId="0" borderId="4" xfId="0" applyNumberFormat="1" applyFont="1" applyFill="1" applyBorder="1" applyAlignment="1">
      <alignment vertical="center"/>
    </xf>
    <xf numFmtId="198" fontId="13" fillId="0" borderId="4" xfId="3" applyNumberFormat="1" applyFont="1" applyFill="1" applyBorder="1" applyAlignment="1">
      <alignment horizontal="right" vertical="center" shrinkToFit="1"/>
    </xf>
    <xf numFmtId="198" fontId="13" fillId="0" borderId="4" xfId="0" applyNumberFormat="1" applyFont="1" applyFill="1" applyBorder="1" applyAlignment="1">
      <alignment horizontal="right" vertical="center"/>
    </xf>
    <xf numFmtId="182" fontId="13" fillId="0" borderId="4" xfId="0" applyNumberFormat="1" applyFont="1" applyFill="1" applyBorder="1" applyAlignment="1">
      <alignment horizontal="right" vertical="center"/>
    </xf>
    <xf numFmtId="186" fontId="18" fillId="0" borderId="0" xfId="0" applyNumberFormat="1" applyFont="1" applyFill="1" applyAlignment="1">
      <alignment vertical="center"/>
    </xf>
    <xf numFmtId="186" fontId="18" fillId="0" borderId="0" xfId="0" applyNumberFormat="1" applyFont="1" applyFill="1" applyAlignment="1">
      <alignment horizontal="center" vertical="center"/>
    </xf>
    <xf numFmtId="9" fontId="1" fillId="0" borderId="0" xfId="0" applyNumberFormat="1" applyFont="1" applyFill="1" applyAlignment="1">
      <alignment vertical="center"/>
    </xf>
    <xf numFmtId="186" fontId="1" fillId="0" borderId="0" xfId="3" applyFont="1" applyFill="1" applyAlignment="1">
      <alignment horizontal="centerContinuous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83" fontId="26" fillId="0" borderId="3" xfId="0" applyNumberFormat="1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0" borderId="4" xfId="17" applyFont="1" applyBorder="1" applyAlignment="1" applyProtection="1">
      <alignment horizontal="left" vertical="center" wrapText="1"/>
      <protection locked="0"/>
    </xf>
    <xf numFmtId="0" fontId="26" fillId="4" borderId="4" xfId="0" applyFont="1" applyFill="1" applyBorder="1" applyAlignment="1">
      <alignment horizontal="center" vertical="center"/>
    </xf>
    <xf numFmtId="183" fontId="26" fillId="4" borderId="3" xfId="0" applyNumberFormat="1" applyFont="1" applyFill="1" applyBorder="1" applyAlignment="1">
      <alignment horizontal="center" vertical="center" wrapText="1"/>
    </xf>
    <xf numFmtId="183" fontId="26" fillId="3" borderId="3" xfId="0" applyNumberFormat="1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187" fontId="1" fillId="0" borderId="0" xfId="0" applyNumberFormat="1" applyFont="1" applyFill="1" applyAlignment="1">
      <alignment horizontal="center" vertical="center"/>
    </xf>
    <xf numFmtId="182" fontId="1" fillId="0" borderId="0" xfId="0" applyNumberFormat="1" applyFont="1" applyFill="1" applyAlignment="1">
      <alignment vertical="center" wrapText="1"/>
    </xf>
    <xf numFmtId="186" fontId="1" fillId="0" borderId="0" xfId="3" applyFont="1" applyFill="1" applyAlignment="1">
      <alignment horizontal="center" vertical="center"/>
    </xf>
    <xf numFmtId="186" fontId="26" fillId="0" borderId="4" xfId="3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183" fontId="26" fillId="0" borderId="4" xfId="0" applyNumberFormat="1" applyFont="1" applyFill="1" applyBorder="1" applyAlignment="1">
      <alignment horizontal="center" vertical="center"/>
    </xf>
    <xf numFmtId="192" fontId="26" fillId="0" borderId="3" xfId="0" applyNumberFormat="1" applyFont="1" applyFill="1" applyBorder="1" applyAlignment="1">
      <alignment horizontal="center"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57" fontId="13" fillId="0" borderId="4" xfId="17" applyNumberFormat="1" applyFont="1" applyBorder="1" applyAlignment="1">
      <alignment horizontal="right" vertical="center" shrinkToFit="1"/>
    </xf>
    <xf numFmtId="192" fontId="26" fillId="3" borderId="3" xfId="0" applyNumberFormat="1" applyFont="1" applyFill="1" applyBorder="1" applyAlignment="1">
      <alignment horizontal="center" vertical="center" wrapText="1"/>
    </xf>
    <xf numFmtId="186" fontId="26" fillId="0" borderId="3" xfId="3" applyFont="1" applyFill="1" applyBorder="1" applyAlignment="1">
      <alignment horizontal="center" vertical="center" wrapText="1"/>
    </xf>
    <xf numFmtId="43" fontId="13" fillId="0" borderId="4" xfId="17" applyNumberFormat="1" applyFont="1" applyBorder="1" applyAlignment="1" applyProtection="1">
      <alignment horizontal="right" vertical="center" shrinkToFit="1"/>
      <protection locked="0"/>
    </xf>
    <xf numFmtId="198" fontId="26" fillId="0" borderId="4" xfId="3" applyNumberFormat="1" applyFont="1" applyFill="1" applyBorder="1" applyAlignment="1">
      <alignment horizontal="right" vertical="center" wrapText="1"/>
    </xf>
    <xf numFmtId="39" fontId="1" fillId="0" borderId="0" xfId="0" applyNumberFormat="1" applyFont="1" applyFill="1" applyAlignment="1">
      <alignment horizontal="center" vertical="center"/>
    </xf>
    <xf numFmtId="9" fontId="1" fillId="0" borderId="0" xfId="3" applyNumberFormat="1" applyFont="1" applyFill="1" applyAlignment="1">
      <alignment horizontal="centerContinuous" vertical="center"/>
    </xf>
    <xf numFmtId="49" fontId="1" fillId="0" borderId="0" xfId="0" applyNumberFormat="1" applyFont="1" applyFill="1" applyAlignment="1">
      <alignment horizontal="right" vertical="center"/>
    </xf>
    <xf numFmtId="182" fontId="26" fillId="0" borderId="4" xfId="0" applyNumberFormat="1" applyFont="1" applyFill="1" applyBorder="1" applyAlignment="1">
      <alignment horizontal="center" vertical="center"/>
    </xf>
    <xf numFmtId="9" fontId="26" fillId="0" borderId="4" xfId="0" applyNumberFormat="1" applyFont="1" applyFill="1" applyBorder="1" applyAlignment="1">
      <alignment horizontal="center" vertical="center" wrapText="1"/>
    </xf>
    <xf numFmtId="182" fontId="26" fillId="0" borderId="4" xfId="0" applyNumberFormat="1" applyFont="1" applyFill="1" applyBorder="1" applyAlignment="1">
      <alignment vertical="center"/>
    </xf>
    <xf numFmtId="182" fontId="26" fillId="0" borderId="4" xfId="0" applyNumberFormat="1" applyFont="1" applyFill="1" applyBorder="1" applyAlignment="1">
      <alignment horizontal="right" vertical="center"/>
    </xf>
    <xf numFmtId="9" fontId="26" fillId="0" borderId="4" xfId="0" applyNumberFormat="1" applyFont="1" applyFill="1" applyBorder="1" applyAlignment="1">
      <alignment horizontal="right" vertical="center" wrapText="1"/>
    </xf>
    <xf numFmtId="182" fontId="26" fillId="0" borderId="4" xfId="0" applyNumberFormat="1" applyFont="1" applyFill="1" applyBorder="1" applyAlignment="1">
      <alignment horizontal="right" vertical="center" wrapText="1"/>
    </xf>
    <xf numFmtId="39" fontId="26" fillId="0" borderId="4" xfId="0" applyNumberFormat="1" applyFont="1" applyFill="1" applyBorder="1" applyAlignment="1">
      <alignment horizontal="left" vertical="center" wrapText="1"/>
    </xf>
    <xf numFmtId="186" fontId="11" fillId="2" borderId="0" xfId="0" applyNumberFormat="1" applyFont="1" applyFill="1" applyAlignment="1">
      <alignment horizontal="center" vertical="center"/>
    </xf>
    <xf numFmtId="186" fontId="29" fillId="0" borderId="0" xfId="0" applyNumberFormat="1" applyFont="1" applyAlignment="1">
      <alignment horizontal="center" vertical="center"/>
    </xf>
    <xf numFmtId="186" fontId="1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left" vertical="center"/>
    </xf>
    <xf numFmtId="182" fontId="11" fillId="0" borderId="3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57" fontId="1" fillId="2" borderId="4" xfId="1" applyNumberFormat="1" applyFont="1" applyFill="1" applyBorder="1" applyAlignment="1">
      <alignment horizontal="center" vertical="center"/>
      <protection locked="0"/>
    </xf>
    <xf numFmtId="0" fontId="11" fillId="2" borderId="4" xfId="0" applyFont="1" applyFill="1" applyBorder="1" applyAlignment="1">
      <alignment horizontal="center" vertical="center"/>
    </xf>
    <xf numFmtId="181" fontId="0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>
      <alignment horizontal="center" vertical="center"/>
    </xf>
    <xf numFmtId="43" fontId="11" fillId="2" borderId="4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57" fontId="1" fillId="0" borderId="4" xfId="1" applyNumberFormat="1" applyFont="1" applyBorder="1" applyAlignment="1">
      <alignment horizontal="center" vertical="center"/>
      <protection locked="0"/>
    </xf>
    <xf numFmtId="43" fontId="11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43" fontId="20" fillId="0" borderId="4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182" fontId="11" fillId="0" borderId="4" xfId="0" applyNumberFormat="1" applyFont="1" applyBorder="1" applyAlignment="1">
      <alignment horizontal="right" vertical="center" wrapText="1"/>
    </xf>
    <xf numFmtId="200" fontId="1" fillId="0" borderId="0" xfId="0" applyNumberFormat="1" applyFont="1" applyAlignment="1">
      <alignment vertical="center"/>
    </xf>
    <xf numFmtId="187" fontId="11" fillId="0" borderId="3" xfId="0" applyNumberFormat="1" applyFont="1" applyBorder="1" applyAlignment="1">
      <alignment horizontal="center" vertical="center" wrapText="1"/>
    </xf>
    <xf numFmtId="182" fontId="11" fillId="2" borderId="4" xfId="0" applyNumberFormat="1" applyFont="1" applyFill="1" applyBorder="1" applyAlignment="1">
      <alignment horizontal="right" vertical="center" wrapText="1"/>
    </xf>
    <xf numFmtId="9" fontId="11" fillId="2" borderId="3" xfId="0" applyNumberFormat="1" applyFont="1" applyFill="1" applyBorder="1" applyAlignment="1">
      <alignment horizontal="center" vertical="center" wrapText="1"/>
    </xf>
    <xf numFmtId="182" fontId="11" fillId="2" borderId="3" xfId="0" applyNumberFormat="1" applyFont="1" applyFill="1" applyBorder="1" applyAlignment="1">
      <alignment horizontal="right" vertical="center" wrapText="1"/>
    </xf>
    <xf numFmtId="182" fontId="11" fillId="2" borderId="4" xfId="0" applyNumberFormat="1" applyFont="1" applyFill="1" applyBorder="1" applyAlignment="1">
      <alignment horizontal="right" vertical="center"/>
    </xf>
    <xf numFmtId="9" fontId="11" fillId="0" borderId="3" xfId="0" applyNumberFormat="1" applyFont="1" applyBorder="1" applyAlignment="1">
      <alignment horizontal="center" vertical="center" wrapText="1"/>
    </xf>
    <xf numFmtId="182" fontId="11" fillId="0" borderId="3" xfId="0" applyNumberFormat="1" applyFont="1" applyBorder="1" applyAlignment="1">
      <alignment horizontal="right" vertical="center" wrapText="1"/>
    </xf>
    <xf numFmtId="182" fontId="11" fillId="0" borderId="4" xfId="0" applyNumberFormat="1" applyFont="1" applyBorder="1" applyAlignment="1">
      <alignment horizontal="right" vertical="center"/>
    </xf>
    <xf numFmtId="39" fontId="11" fillId="0" borderId="4" xfId="0" applyNumberFormat="1" applyFont="1" applyBorder="1" applyAlignment="1">
      <alignment horizontal="center" vertical="center" wrapText="1"/>
    </xf>
    <xf numFmtId="183" fontId="1" fillId="0" borderId="0" xfId="0" applyNumberFormat="1" applyFont="1" applyFill="1" applyAlignment="1">
      <alignment vertical="center"/>
    </xf>
    <xf numFmtId="184" fontId="1" fillId="0" borderId="0" xfId="0" applyNumberFormat="1" applyFont="1" applyFill="1" applyAlignment="1">
      <alignment vertical="center"/>
    </xf>
    <xf numFmtId="186" fontId="2" fillId="0" borderId="0" xfId="0" applyNumberFormat="1" applyFont="1" applyFill="1" applyAlignment="1">
      <alignment horizontal="left" vertical="center"/>
    </xf>
    <xf numFmtId="184" fontId="1" fillId="0" borderId="0" xfId="0" applyNumberFormat="1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184" fontId="3" fillId="0" borderId="0" xfId="0" applyNumberFormat="1" applyFont="1" applyFill="1" applyAlignment="1">
      <alignment horizontal="centerContinuous" vertical="center"/>
    </xf>
    <xf numFmtId="182" fontId="3" fillId="0" borderId="0" xfId="0" applyNumberFormat="1" applyFont="1" applyFill="1" applyAlignment="1">
      <alignment horizontal="centerContinuous" vertical="center"/>
    </xf>
    <xf numFmtId="0" fontId="1" fillId="0" borderId="4" xfId="0" applyFont="1" applyFill="1" applyBorder="1" applyAlignment="1">
      <alignment horizontal="center" vertical="center" wrapText="1"/>
    </xf>
    <xf numFmtId="190" fontId="30" fillId="0" borderId="4" xfId="0" applyNumberFormat="1" applyFont="1" applyFill="1" applyBorder="1" applyAlignment="1" applyProtection="1">
      <alignment horizontal="center" vertical="center"/>
    </xf>
    <xf numFmtId="43" fontId="1" fillId="0" borderId="4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/>
    </xf>
    <xf numFmtId="184" fontId="1" fillId="0" borderId="4" xfId="0" applyNumberFormat="1" applyFont="1" applyFill="1" applyBorder="1" applyAlignment="1">
      <alignment vertical="center"/>
    </xf>
    <xf numFmtId="4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186" fontId="18" fillId="0" borderId="0" xfId="0" applyNumberFormat="1" applyFont="1" applyAlignment="1">
      <alignment horizontal="center" vertical="center"/>
    </xf>
    <xf numFmtId="186" fontId="18" fillId="0" borderId="0" xfId="0" applyNumberFormat="1" applyFont="1" applyAlignment="1">
      <alignment vertical="center"/>
    </xf>
    <xf numFmtId="186" fontId="1" fillId="0" borderId="0" xfId="3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86" fontId="1" fillId="0" borderId="0" xfId="3" applyFont="1" applyAlignment="1">
      <alignment horizontal="centerContinuous" vertical="center"/>
    </xf>
    <xf numFmtId="186" fontId="3" fillId="0" borderId="0" xfId="3" applyFont="1" applyAlignment="1">
      <alignment horizontal="centerContinuous" vertical="center"/>
    </xf>
    <xf numFmtId="186" fontId="1" fillId="0" borderId="1" xfId="3" applyFont="1" applyBorder="1" applyAlignment="1">
      <alignment horizontal="center" vertical="center"/>
    </xf>
    <xf numFmtId="43" fontId="1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wrapText="1"/>
    </xf>
    <xf numFmtId="43" fontId="1" fillId="0" borderId="4" xfId="0" applyNumberFormat="1" applyFont="1" applyBorder="1" applyAlignment="1">
      <alignment vertical="center"/>
    </xf>
    <xf numFmtId="186" fontId="1" fillId="0" borderId="4" xfId="3" applyFont="1" applyBorder="1" applyAlignment="1">
      <alignment horizontal="center" vertical="center"/>
    </xf>
    <xf numFmtId="4" fontId="31" fillId="0" borderId="0" xfId="0" applyNumberFormat="1" applyFont="1" applyAlignment="1"/>
    <xf numFmtId="182" fontId="1" fillId="0" borderId="15" xfId="0" applyNumberFormat="1" applyFont="1" applyBorder="1" applyAlignment="1">
      <alignment horizontal="centerContinuous" vertical="center"/>
    </xf>
    <xf numFmtId="182" fontId="1" fillId="0" borderId="5" xfId="0" applyNumberFormat="1" applyFont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199" fontId="6" fillId="0" borderId="4" xfId="4" applyNumberFormat="1" applyFont="1" applyBorder="1" applyAlignment="1">
      <alignment horizontal="right" vertical="top"/>
    </xf>
    <xf numFmtId="182" fontId="0" fillId="0" borderId="4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9" fontId="6" fillId="0" borderId="4" xfId="4" applyFont="1" applyBorder="1" applyAlignment="1">
      <alignment horizontal="right" vertical="top"/>
    </xf>
    <xf numFmtId="43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86" fontId="1" fillId="0" borderId="4" xfId="0" applyNumberFormat="1" applyFont="1" applyBorder="1" applyAlignment="1">
      <alignment horizontal="center" vertical="center"/>
    </xf>
    <xf numFmtId="182" fontId="1" fillId="0" borderId="1" xfId="0" applyNumberFormat="1" applyFont="1" applyBorder="1" applyAlignment="1">
      <alignment vertical="center"/>
    </xf>
    <xf numFmtId="182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top"/>
    </xf>
    <xf numFmtId="199" fontId="1" fillId="0" borderId="4" xfId="4" applyNumberFormat="1" applyFont="1" applyBorder="1" applyAlignment="1">
      <alignment vertical="top"/>
    </xf>
    <xf numFmtId="43" fontId="1" fillId="0" borderId="4" xfId="4" applyNumberFormat="1" applyFont="1" applyBorder="1" applyAlignment="1">
      <alignment vertical="top"/>
    </xf>
    <xf numFmtId="182" fontId="0" fillId="0" borderId="4" xfId="0" applyNumberFormat="1" applyBorder="1" applyAlignment="1">
      <alignment vertical="center"/>
    </xf>
    <xf numFmtId="197" fontId="1" fillId="0" borderId="4" xfId="0" applyNumberFormat="1" applyFont="1" applyBorder="1" applyAlignment="1">
      <alignment vertical="center"/>
    </xf>
    <xf numFmtId="186" fontId="0" fillId="0" borderId="0" xfId="3" applyFont="1" applyAlignment="1">
      <alignment horizontal="centerContinuous" vertical="center"/>
    </xf>
    <xf numFmtId="193" fontId="1" fillId="0" borderId="4" xfId="0" applyNumberFormat="1" applyFont="1" applyBorder="1" applyAlignment="1">
      <alignment horizontal="center" vertical="center"/>
    </xf>
    <xf numFmtId="199" fontId="1" fillId="0" borderId="4" xfId="0" applyNumberFormat="1" applyFont="1" applyBorder="1" applyAlignment="1">
      <alignment horizontal="center" vertical="center"/>
    </xf>
    <xf numFmtId="186" fontId="1" fillId="0" borderId="3" xfId="3" applyFont="1" applyBorder="1" applyAlignment="1">
      <alignment horizontal="center"/>
    </xf>
    <xf numFmtId="43" fontId="1" fillId="0" borderId="3" xfId="0" applyNumberFormat="1" applyFont="1" applyBorder="1" applyAlignment="1">
      <alignment horizontal="center"/>
    </xf>
    <xf numFmtId="183" fontId="5" fillId="0" borderId="0" xfId="0" applyNumberFormat="1" applyFont="1" applyFill="1" applyAlignment="1">
      <alignment vertical="center"/>
    </xf>
    <xf numFmtId="186" fontId="5" fillId="0" borderId="0" xfId="3" applyFont="1" applyFill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left" wrapText="1"/>
    </xf>
    <xf numFmtId="49" fontId="13" fillId="3" borderId="4" xfId="19" applyNumberFormat="1" applyFont="1" applyFill="1" applyBorder="1" applyAlignment="1">
      <alignment horizontal="center" vertical="center" wrapText="1"/>
    </xf>
    <xf numFmtId="181" fontId="13" fillId="3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98" fontId="13" fillId="0" borderId="4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left" wrapText="1"/>
    </xf>
    <xf numFmtId="0" fontId="5" fillId="0" borderId="4" xfId="0" applyNumberFormat="1" applyFont="1" applyFill="1" applyBorder="1" applyAlignment="1" applyProtection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9" fontId="13" fillId="0" borderId="4" xfId="19" applyNumberFormat="1" applyFont="1" applyFill="1" applyBorder="1" applyAlignment="1">
      <alignment horizontal="center" vertical="center" wrapText="1"/>
    </xf>
    <xf numFmtId="181" fontId="13" fillId="0" borderId="4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198" fontId="13" fillId="0" borderId="4" xfId="3" applyNumberFormat="1" applyFont="1" applyFill="1" applyBorder="1" applyAlignment="1">
      <alignment horizontal="center" vertical="center" wrapText="1"/>
    </xf>
    <xf numFmtId="186" fontId="1" fillId="0" borderId="0" xfId="0" applyNumberFormat="1" applyFont="1" applyFill="1" applyBorder="1" applyAlignment="1">
      <alignment horizontal="center" vertical="center"/>
    </xf>
    <xf numFmtId="43" fontId="32" fillId="0" borderId="0" xfId="6" applyFont="1" applyFill="1" applyBorder="1" applyAlignment="1" applyProtection="1">
      <alignment vertical="center" shrinkToFit="1"/>
    </xf>
    <xf numFmtId="188" fontId="1" fillId="0" borderId="0" xfId="0" applyNumberFormat="1" applyFont="1" applyAlignment="1">
      <alignment horizontal="centerContinuous" vertical="center"/>
    </xf>
    <xf numFmtId="188" fontId="3" fillId="0" borderId="0" xfId="0" applyNumberFormat="1" applyFont="1" applyAlignment="1">
      <alignment horizontal="centerContinuous" vertical="center"/>
    </xf>
    <xf numFmtId="18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188" fontId="33" fillId="0" borderId="0" xfId="0" applyNumberFormat="1" applyFont="1" applyAlignment="1">
      <alignment vertical="center"/>
    </xf>
    <xf numFmtId="182" fontId="33" fillId="0" borderId="0" xfId="0" applyNumberFormat="1" applyFont="1" applyFill="1" applyAlignment="1">
      <alignment vertical="center"/>
    </xf>
    <xf numFmtId="182" fontId="33" fillId="0" borderId="0" xfId="0" applyNumberFormat="1" applyFont="1" applyAlignment="1">
      <alignment vertical="center"/>
    </xf>
    <xf numFmtId="0" fontId="33" fillId="0" borderId="4" xfId="0" applyFont="1" applyBorder="1" applyAlignment="1">
      <alignment horizontal="center" vertical="center"/>
    </xf>
    <xf numFmtId="1" fontId="33" fillId="0" borderId="4" xfId="0" applyNumberFormat="1" applyFont="1" applyBorder="1" applyAlignment="1">
      <alignment horizontal="center" vertical="center" wrapText="1"/>
    </xf>
    <xf numFmtId="181" fontId="33" fillId="0" borderId="4" xfId="0" applyNumberFormat="1" applyFont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 shrinkToFit="1"/>
    </xf>
    <xf numFmtId="43" fontId="33" fillId="0" borderId="4" xfId="0" applyNumberFormat="1" applyFont="1" applyFill="1" applyBorder="1" applyAlignment="1">
      <alignment horizontal="right" vertical="center"/>
    </xf>
    <xf numFmtId="198" fontId="33" fillId="0" borderId="4" xfId="0" applyNumberFormat="1" applyFont="1" applyBorder="1" applyAlignment="1">
      <alignment horizontal="right" vertical="center"/>
    </xf>
    <xf numFmtId="49" fontId="34" fillId="0" borderId="4" xfId="0" applyNumberFormat="1" applyFont="1" applyBorder="1" applyAlignment="1" applyProtection="1">
      <alignment horizontal="left" vertical="center" wrapText="1"/>
      <protection locked="0"/>
    </xf>
    <xf numFmtId="43" fontId="33" fillId="0" borderId="4" xfId="0" applyNumberFormat="1" applyFont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center"/>
    </xf>
    <xf numFmtId="0" fontId="33" fillId="0" borderId="4" xfId="0" applyFont="1" applyBorder="1" applyAlignment="1">
      <alignment horizontal="center" vertical="center" wrapText="1"/>
    </xf>
    <xf numFmtId="43" fontId="33" fillId="0" borderId="4" xfId="0" applyNumberFormat="1" applyFont="1" applyBorder="1" applyAlignment="1">
      <alignment horizontal="right" vertical="center" wrapText="1"/>
    </xf>
    <xf numFmtId="182" fontId="33" fillId="0" borderId="4" xfId="0" applyNumberFormat="1" applyFont="1" applyBorder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4" xfId="0" applyFont="1" applyBorder="1" applyAlignment="1">
      <alignment vertical="center" wrapText="1"/>
    </xf>
    <xf numFmtId="198" fontId="1" fillId="0" borderId="0" xfId="3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98" fontId="5" fillId="0" borderId="0" xfId="3" applyNumberFormat="1" applyFont="1" applyFill="1" applyAlignment="1">
      <alignment horizontal="center" vertical="center"/>
    </xf>
    <xf numFmtId="198" fontId="33" fillId="0" borderId="4" xfId="3" applyNumberFormat="1" applyFont="1" applyFill="1" applyBorder="1" applyAlignment="1">
      <alignment horizontal="center" vertical="center"/>
    </xf>
    <xf numFmtId="43" fontId="35" fillId="0" borderId="4" xfId="0" applyNumberFormat="1" applyFont="1" applyFill="1" applyBorder="1" applyAlignment="1">
      <alignment vertical="center" shrinkToFit="1"/>
    </xf>
    <xf numFmtId="49" fontId="33" fillId="0" borderId="4" xfId="3" applyNumberFormat="1" applyFont="1" applyFill="1" applyBorder="1" applyAlignment="1">
      <alignment horizontal="center" vertical="center"/>
    </xf>
    <xf numFmtId="198" fontId="33" fillId="0" borderId="4" xfId="3" applyNumberFormat="1" applyFont="1" applyFill="1" applyBorder="1" applyAlignment="1">
      <alignment horizontal="right" vertical="center"/>
    </xf>
    <xf numFmtId="198" fontId="33" fillId="0" borderId="4" xfId="0" applyNumberFormat="1" applyFont="1" applyBorder="1" applyAlignment="1">
      <alignment vertical="center"/>
    </xf>
    <xf numFmtId="43" fontId="35" fillId="0" borderId="1" xfId="0" applyNumberFormat="1" applyFont="1" applyFill="1" applyBorder="1" applyAlignment="1">
      <alignment vertical="center" shrinkToFit="1"/>
    </xf>
    <xf numFmtId="57" fontId="33" fillId="0" borderId="4" xfId="0" applyNumberFormat="1" applyFont="1" applyBorder="1" applyAlignment="1">
      <alignment horizontal="center" vertical="center"/>
    </xf>
    <xf numFmtId="186" fontId="33" fillId="0" borderId="4" xfId="3" applyFont="1" applyFill="1" applyBorder="1" applyAlignment="1">
      <alignment horizontal="center" vertical="center"/>
    </xf>
    <xf numFmtId="0" fontId="33" fillId="0" borderId="4" xfId="0" applyFont="1" applyBorder="1" applyAlignment="1">
      <alignment vertical="center"/>
    </xf>
    <xf numFmtId="43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184" fontId="5" fillId="0" borderId="0" xfId="0" applyNumberFormat="1" applyFont="1" applyAlignment="1">
      <alignment horizontal="centerContinuous" vertical="center"/>
    </xf>
    <xf numFmtId="182" fontId="5" fillId="0" borderId="0" xfId="0" applyNumberFormat="1" applyFont="1" applyAlignment="1">
      <alignment horizontal="centerContinuous" vertical="center"/>
    </xf>
    <xf numFmtId="184" fontId="5" fillId="0" borderId="0" xfId="0" applyNumberFormat="1" applyFont="1" applyAlignment="1">
      <alignment vertical="center"/>
    </xf>
    <xf numFmtId="0" fontId="9" fillId="0" borderId="4" xfId="0" applyFont="1" applyFill="1" applyBorder="1" applyAlignment="1">
      <alignment vertical="center" shrinkToFit="1"/>
    </xf>
    <xf numFmtId="14" fontId="35" fillId="0" borderId="4" xfId="23" applyNumberFormat="1" applyFont="1" applyFill="1" applyBorder="1" applyAlignment="1">
      <alignment horizontal="right" vertical="center" shrinkToFit="1"/>
    </xf>
    <xf numFmtId="184" fontId="5" fillId="0" borderId="4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right" vertical="center" wrapText="1"/>
    </xf>
    <xf numFmtId="183" fontId="1" fillId="0" borderId="4" xfId="0" applyNumberFormat="1" applyFont="1" applyBorder="1" applyAlignment="1">
      <alignment horizontal="center" vertical="center" wrapText="1"/>
    </xf>
    <xf numFmtId="43" fontId="0" fillId="0" borderId="4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vertical="center"/>
    </xf>
    <xf numFmtId="0" fontId="36" fillId="0" borderId="3" xfId="0" applyFont="1" applyBorder="1" applyAlignment="1">
      <alignment horizontal="center" wrapText="1"/>
    </xf>
    <xf numFmtId="182" fontId="18" fillId="0" borderId="3" xfId="0" applyNumberFormat="1" applyFont="1" applyBorder="1" applyAlignment="1">
      <alignment horizontal="center" vertical="center"/>
    </xf>
    <xf numFmtId="184" fontId="18" fillId="0" borderId="3" xfId="0" applyNumberFormat="1" applyFont="1" applyBorder="1" applyAlignment="1">
      <alignment horizontal="center" vertical="center"/>
    </xf>
    <xf numFmtId="196" fontId="7" fillId="0" borderId="7" xfId="0" applyNumberFormat="1" applyFont="1" applyBorder="1" applyAlignment="1">
      <alignment vertical="center"/>
    </xf>
    <xf numFmtId="182" fontId="18" fillId="0" borderId="3" xfId="0" applyNumberFormat="1" applyFont="1" applyBorder="1" applyAlignment="1">
      <alignment vertical="center"/>
    </xf>
    <xf numFmtId="183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182" fontId="18" fillId="0" borderId="4" xfId="0" applyNumberFormat="1" applyFont="1" applyBorder="1" applyAlignment="1">
      <alignment horizontal="right" vertical="center"/>
    </xf>
    <xf numFmtId="184" fontId="18" fillId="0" borderId="4" xfId="0" applyNumberFormat="1" applyFont="1" applyBorder="1" applyAlignment="1">
      <alignment horizontal="right" vertical="center"/>
    </xf>
    <xf numFmtId="182" fontId="18" fillId="0" borderId="4" xfId="0" applyNumberFormat="1" applyFont="1" applyBorder="1" applyAlignment="1">
      <alignment vertical="center"/>
    </xf>
    <xf numFmtId="184" fontId="18" fillId="0" borderId="4" xfId="0" applyNumberFormat="1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83" fontId="18" fillId="0" borderId="1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82" fontId="18" fillId="0" borderId="1" xfId="0" applyNumberFormat="1" applyFont="1" applyBorder="1" applyAlignment="1">
      <alignment horizontal="center" vertical="center"/>
    </xf>
    <xf numFmtId="182" fontId="18" fillId="0" borderId="3" xfId="0" applyNumberFormat="1" applyFont="1" applyBorder="1" applyAlignment="1">
      <alignment horizontal="center" vertical="center"/>
    </xf>
    <xf numFmtId="184" fontId="18" fillId="0" borderId="1" xfId="0" applyNumberFormat="1" applyFont="1" applyBorder="1" applyAlignment="1">
      <alignment horizontal="center" vertical="center"/>
    </xf>
    <xf numFmtId="184" fontId="18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83" fontId="1" fillId="0" borderId="1" xfId="0" applyNumberFormat="1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/>
    </xf>
    <xf numFmtId="182" fontId="0" fillId="0" borderId="3" xfId="0" applyNumberFormat="1" applyBorder="1" applyAlignment="1">
      <alignment vertical="center"/>
    </xf>
    <xf numFmtId="182" fontId="0" fillId="0" borderId="3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8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3" fontId="1" fillId="0" borderId="0" xfId="0" applyNumberFormat="1" applyFont="1" applyAlignment="1">
      <alignment vertical="center"/>
    </xf>
    <xf numFmtId="39" fontId="1" fillId="0" borderId="1" xfId="0" applyNumberFormat="1" applyFont="1" applyBorder="1" applyAlignment="1">
      <alignment horizontal="center" vertical="center"/>
    </xf>
    <xf numFmtId="39" fontId="1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4" fontId="5" fillId="0" borderId="1" xfId="0" applyNumberFormat="1" applyFont="1" applyBorder="1" applyAlignment="1">
      <alignment horizontal="center" vertical="center"/>
    </xf>
    <xf numFmtId="184" fontId="5" fillId="0" borderId="3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98" fontId="1" fillId="0" borderId="0" xfId="3" applyNumberFormat="1" applyFont="1" applyFill="1" applyAlignment="1">
      <alignment horizontal="center" vertical="center"/>
    </xf>
    <xf numFmtId="198" fontId="3" fillId="0" borderId="0" xfId="3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98" fontId="5" fillId="0" borderId="0" xfId="3" applyNumberFormat="1" applyFont="1" applyFill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183" fontId="33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98" fontId="33" fillId="0" borderId="4" xfId="3" applyNumberFormat="1" applyFont="1" applyFill="1" applyBorder="1" applyAlignment="1">
      <alignment horizontal="center" vertical="center"/>
    </xf>
    <xf numFmtId="182" fontId="33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183" fontId="33" fillId="0" borderId="1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88" fontId="33" fillId="0" borderId="1" xfId="0" applyNumberFormat="1" applyFont="1" applyBorder="1" applyAlignment="1">
      <alignment horizontal="center" vertical="center"/>
    </xf>
    <xf numFmtId="188" fontId="33" fillId="0" borderId="3" xfId="0" applyNumberFormat="1" applyFont="1" applyBorder="1" applyAlignment="1">
      <alignment horizontal="center" vertical="center"/>
    </xf>
    <xf numFmtId="182" fontId="33" fillId="0" borderId="1" xfId="0" applyNumberFormat="1" applyFont="1" applyFill="1" applyBorder="1" applyAlignment="1">
      <alignment horizontal="center" vertical="center"/>
    </xf>
    <xf numFmtId="182" fontId="33" fillId="0" borderId="3" xfId="0" applyNumberFormat="1" applyFont="1" applyFill="1" applyBorder="1" applyAlignment="1">
      <alignment horizontal="center" vertical="center"/>
    </xf>
    <xf numFmtId="182" fontId="33" fillId="0" borderId="1" xfId="0" applyNumberFormat="1" applyFont="1" applyBorder="1" applyAlignment="1">
      <alignment horizontal="center" vertical="center"/>
    </xf>
    <xf numFmtId="182" fontId="33" fillId="0" borderId="3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3" fontId="26" fillId="0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183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86" fontId="13" fillId="0" borderId="4" xfId="3" applyFont="1" applyFill="1" applyBorder="1" applyAlignment="1">
      <alignment horizontal="center" vertical="center"/>
    </xf>
    <xf numFmtId="182" fontId="13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82" fontId="1" fillId="0" borderId="6" xfId="0" applyNumberFormat="1" applyFont="1" applyBorder="1" applyAlignment="1">
      <alignment horizontal="center" vertical="center"/>
    </xf>
    <xf numFmtId="186" fontId="1" fillId="0" borderId="5" xfId="3" applyFont="1" applyBorder="1" applyAlignment="1">
      <alignment horizontal="center" vertical="center"/>
    </xf>
    <xf numFmtId="182" fontId="1" fillId="0" borderId="5" xfId="0" applyNumberFormat="1" applyFont="1" applyBorder="1" applyAlignment="1">
      <alignment horizontal="center" vertical="center"/>
    </xf>
    <xf numFmtId="183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82" fontId="1" fillId="0" borderId="1" xfId="0" applyNumberFormat="1" applyFont="1" applyBorder="1" applyAlignment="1">
      <alignment horizontal="center" vertical="center" wrapText="1"/>
    </xf>
    <xf numFmtId="182" fontId="1" fillId="0" borderId="3" xfId="0" applyNumberFormat="1" applyFont="1" applyBorder="1" applyAlignment="1">
      <alignment horizontal="center" vertical="center" wrapText="1"/>
    </xf>
    <xf numFmtId="182" fontId="1" fillId="0" borderId="4" xfId="0" applyNumberFormat="1" applyFont="1" applyBorder="1" applyAlignment="1">
      <alignment horizontal="center" vertical="center"/>
    </xf>
    <xf numFmtId="195" fontId="1" fillId="0" borderId="4" xfId="0" applyNumberFormat="1" applyFont="1" applyBorder="1" applyAlignment="1">
      <alignment horizontal="center" vertical="center"/>
    </xf>
    <xf numFmtId="182" fontId="1" fillId="0" borderId="1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3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82" fontId="1" fillId="0" borderId="4" xfId="0" applyNumberFormat="1" applyFont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83" fontId="1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9" fontId="1" fillId="0" borderId="1" xfId="0" applyNumberFormat="1" applyFont="1" applyFill="1" applyBorder="1" applyAlignment="1">
      <alignment horizontal="center" vertical="center"/>
    </xf>
    <xf numFmtId="39" fontId="1" fillId="0" borderId="3" xfId="0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2" fontId="11" fillId="0" borderId="6" xfId="0" applyNumberFormat="1" applyFont="1" applyBorder="1" applyAlignment="1">
      <alignment horizontal="center" vertical="center"/>
    </xf>
    <xf numFmtId="182" fontId="11" fillId="0" borderId="5" xfId="0" applyNumberFormat="1" applyFont="1" applyBorder="1" applyAlignment="1">
      <alignment horizontal="center" vertical="center"/>
    </xf>
    <xf numFmtId="182" fontId="11" fillId="0" borderId="1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83" fontId="11" fillId="0" borderId="1" xfId="0" applyNumberFormat="1" applyFont="1" applyBorder="1" applyAlignment="1">
      <alignment horizontal="center" vertical="center"/>
    </xf>
    <xf numFmtId="183" fontId="11" fillId="0" borderId="3" xfId="0" applyNumberFormat="1" applyFont="1" applyBorder="1" applyAlignment="1">
      <alignment horizontal="center" vertical="center"/>
    </xf>
    <xf numFmtId="182" fontId="11" fillId="0" borderId="1" xfId="0" applyNumberFormat="1" applyFont="1" applyBorder="1" applyAlignment="1">
      <alignment horizontal="center" vertical="center" wrapText="1"/>
    </xf>
    <xf numFmtId="182" fontId="11" fillId="0" borderId="3" xfId="0" applyNumberFormat="1" applyFont="1" applyBorder="1" applyAlignment="1">
      <alignment horizontal="center" vertical="center"/>
    </xf>
    <xf numFmtId="182" fontId="11" fillId="0" borderId="3" xfId="0" applyNumberFormat="1" applyFont="1" applyBorder="1" applyAlignment="1">
      <alignment vertical="center"/>
    </xf>
    <xf numFmtId="3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86" fontId="1" fillId="0" borderId="0" xfId="3" applyFont="1" applyFill="1" applyAlignment="1">
      <alignment horizontal="center" vertical="center"/>
    </xf>
    <xf numFmtId="198" fontId="1" fillId="0" borderId="0" xfId="0" applyNumberFormat="1" applyFont="1" applyFill="1" applyAlignment="1">
      <alignment horizontal="center" vertical="center"/>
    </xf>
    <xf numFmtId="182" fontId="3" fillId="0" borderId="0" xfId="0" applyNumberFormat="1" applyFont="1" applyFill="1" applyAlignment="1">
      <alignment horizontal="center" vertical="center"/>
    </xf>
    <xf numFmtId="182" fontId="3" fillId="0" borderId="0" xfId="0" applyNumberFormat="1" applyFont="1" applyFill="1" applyAlignment="1">
      <alignment horizontal="center" vertical="center" wrapText="1"/>
    </xf>
    <xf numFmtId="186" fontId="3" fillId="0" borderId="0" xfId="3" applyFont="1" applyFill="1" applyAlignment="1">
      <alignment horizontal="center" vertical="center"/>
    </xf>
    <xf numFmtId="198" fontId="3" fillId="0" borderId="0" xfId="0" applyNumberFormat="1" applyFont="1" applyFill="1" applyAlignment="1">
      <alignment horizontal="center" vertical="center"/>
    </xf>
    <xf numFmtId="186" fontId="26" fillId="0" borderId="4" xfId="3" applyFont="1" applyFill="1" applyBorder="1" applyAlignment="1">
      <alignment horizontal="center" vertical="center"/>
    </xf>
    <xf numFmtId="182" fontId="26" fillId="0" borderId="4" xfId="0" applyNumberFormat="1" applyFont="1" applyFill="1" applyBorder="1" applyAlignment="1">
      <alignment horizontal="center" vertical="center"/>
    </xf>
    <xf numFmtId="198" fontId="26" fillId="0" borderId="4" xfId="0" applyNumberFormat="1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183" fontId="26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83" fontId="26" fillId="0" borderId="1" xfId="0" applyNumberFormat="1" applyFont="1" applyFill="1" applyBorder="1" applyAlignment="1">
      <alignment horizontal="center" vertical="center" wrapText="1"/>
    </xf>
    <xf numFmtId="183" fontId="26" fillId="0" borderId="3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3" fontId="13" fillId="0" borderId="1" xfId="17" applyNumberFormat="1" applyFont="1" applyBorder="1" applyAlignment="1" applyProtection="1">
      <alignment horizontal="center" vertical="center" shrinkToFit="1"/>
      <protection locked="0"/>
    </xf>
    <xf numFmtId="43" fontId="13" fillId="0" borderId="2" xfId="17" applyNumberFormat="1" applyFont="1" applyBorder="1" applyAlignment="1" applyProtection="1">
      <alignment horizontal="center" vertical="center" shrinkToFit="1"/>
      <protection locked="0"/>
    </xf>
    <xf numFmtId="43" fontId="13" fillId="0" borderId="3" xfId="17" applyNumberFormat="1" applyFont="1" applyBorder="1" applyAlignment="1" applyProtection="1">
      <alignment horizontal="center" vertical="center" shrinkToFit="1"/>
      <protection locked="0"/>
    </xf>
    <xf numFmtId="186" fontId="26" fillId="0" borderId="1" xfId="3" applyFont="1" applyFill="1" applyBorder="1" applyAlignment="1">
      <alignment horizontal="center" vertical="center"/>
    </xf>
    <xf numFmtId="186" fontId="26" fillId="0" borderId="2" xfId="3" applyFont="1" applyFill="1" applyBorder="1" applyAlignment="1">
      <alignment horizontal="center" vertical="center"/>
    </xf>
    <xf numFmtId="186" fontId="26" fillId="0" borderId="3" xfId="3" applyFont="1" applyFill="1" applyBorder="1" applyAlignment="1">
      <alignment horizontal="center" vertical="center"/>
    </xf>
    <xf numFmtId="182" fontId="26" fillId="0" borderId="4" xfId="0" applyNumberFormat="1" applyFont="1" applyFill="1" applyBorder="1" applyAlignment="1">
      <alignment horizontal="center" vertical="center" wrapText="1"/>
    </xf>
    <xf numFmtId="182" fontId="26" fillId="0" borderId="4" xfId="0" applyNumberFormat="1" applyFont="1" applyFill="1" applyBorder="1" applyAlignment="1">
      <alignment vertical="center"/>
    </xf>
    <xf numFmtId="39" fontId="26" fillId="0" borderId="4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shrinkToFit="1"/>
    </xf>
    <xf numFmtId="182" fontId="13" fillId="0" borderId="6" xfId="0" applyNumberFormat="1" applyFont="1" applyFill="1" applyBorder="1" applyAlignment="1">
      <alignment horizontal="center" vertical="center"/>
    </xf>
    <xf numFmtId="182" fontId="13" fillId="0" borderId="15" xfId="0" applyNumberFormat="1" applyFont="1" applyFill="1" applyBorder="1" applyAlignment="1">
      <alignment horizontal="center" vertical="center"/>
    </xf>
    <xf numFmtId="182" fontId="13" fillId="0" borderId="5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/>
    </xf>
    <xf numFmtId="183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183" fontId="13" fillId="0" borderId="1" xfId="0" applyNumberFormat="1" applyFont="1" applyFill="1" applyBorder="1" applyAlignment="1">
      <alignment horizontal="center" vertical="center"/>
    </xf>
    <xf numFmtId="183" fontId="13" fillId="0" borderId="3" xfId="0" applyNumberFormat="1" applyFont="1" applyFill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 wrapText="1"/>
    </xf>
    <xf numFmtId="182" fontId="13" fillId="0" borderId="3" xfId="0" applyNumberFormat="1" applyFont="1" applyFill="1" applyBorder="1" applyAlignment="1">
      <alignment horizontal="center" vertical="center"/>
    </xf>
    <xf numFmtId="182" fontId="13" fillId="0" borderId="4" xfId="0" applyNumberFormat="1" applyFont="1" applyFill="1" applyBorder="1" applyAlignment="1">
      <alignment horizontal="center" vertical="center" wrapText="1"/>
    </xf>
    <xf numFmtId="39" fontId="13" fillId="0" borderId="1" xfId="0" applyNumberFormat="1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vertical="center" shrinkToFit="1"/>
    </xf>
    <xf numFmtId="49" fontId="1" fillId="0" borderId="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83" fontId="1" fillId="0" borderId="1" xfId="0" applyNumberFormat="1" applyFont="1" applyBorder="1" applyAlignment="1">
      <alignment horizontal="center" vertical="center" wrapText="1"/>
    </xf>
    <xf numFmtId="183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186" fontId="13" fillId="0" borderId="6" xfId="3" applyFont="1" applyFill="1" applyBorder="1" applyAlignment="1">
      <alignment horizontal="center" vertical="center" wrapText="1"/>
    </xf>
    <xf numFmtId="186" fontId="13" fillId="0" borderId="5" xfId="3" applyFont="1" applyFill="1" applyBorder="1" applyAlignment="1">
      <alignment horizontal="center" vertical="center" wrapText="1"/>
    </xf>
    <xf numFmtId="182" fontId="13" fillId="0" borderId="6" xfId="0" applyNumberFormat="1" applyFont="1" applyFill="1" applyBorder="1" applyAlignment="1">
      <alignment horizontal="center" vertical="center" wrapText="1"/>
    </xf>
    <xf numFmtId="182" fontId="13" fillId="0" borderId="15" xfId="0" applyNumberFormat="1" applyFont="1" applyFill="1" applyBorder="1" applyAlignment="1">
      <alignment horizontal="center" vertical="center" wrapText="1"/>
    </xf>
    <xf numFmtId="182" fontId="13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83" fontId="13" fillId="0" borderId="3" xfId="0" applyNumberFormat="1" applyFont="1" applyFill="1" applyBorder="1" applyAlignment="1">
      <alignment horizontal="center" vertical="center" wrapText="1"/>
    </xf>
    <xf numFmtId="182" fontId="13" fillId="0" borderId="3" xfId="0" applyNumberFormat="1" applyFont="1" applyFill="1" applyBorder="1" applyAlignment="1">
      <alignment horizontal="center" vertical="center" wrapText="1"/>
    </xf>
    <xf numFmtId="3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82" fontId="1" fillId="0" borderId="0" xfId="0" applyNumberFormat="1" applyFont="1" applyFill="1" applyAlignment="1">
      <alignment horizontal="right" vertical="center"/>
    </xf>
    <xf numFmtId="182" fontId="1" fillId="0" borderId="6" xfId="0" applyNumberFormat="1" applyFont="1" applyFill="1" applyBorder="1" applyAlignment="1">
      <alignment horizontal="center" vertical="center"/>
    </xf>
    <xf numFmtId="182" fontId="1" fillId="0" borderId="5" xfId="0" applyNumberFormat="1" applyFont="1" applyFill="1" applyBorder="1" applyAlignment="1">
      <alignment horizontal="center" vertical="center"/>
    </xf>
    <xf numFmtId="182" fontId="1" fillId="0" borderId="15" xfId="0" applyNumberFormat="1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83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 wrapText="1"/>
    </xf>
    <xf numFmtId="183" fontId="1" fillId="0" borderId="2" xfId="0" applyNumberFormat="1" applyFont="1" applyFill="1" applyBorder="1" applyAlignment="1">
      <alignment horizontal="center" vertical="center"/>
    </xf>
    <xf numFmtId="182" fontId="1" fillId="0" borderId="2" xfId="0" applyNumberFormat="1" applyFont="1" applyFill="1" applyBorder="1" applyAlignment="1">
      <alignment vertical="center"/>
    </xf>
    <xf numFmtId="39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190" fontId="1" fillId="0" borderId="0" xfId="0" applyNumberFormat="1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82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83" fontId="5" fillId="0" borderId="4" xfId="0" applyNumberFormat="1" applyFont="1" applyBorder="1" applyAlignment="1">
      <alignment horizontal="center" vertical="center" wrapText="1"/>
    </xf>
    <xf numFmtId="183" fontId="5" fillId="0" borderId="1" xfId="0" applyNumberFormat="1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182" fontId="5" fillId="0" borderId="4" xfId="0" applyNumberFormat="1" applyFont="1" applyBorder="1" applyAlignment="1">
      <alignment horizontal="center" vertical="center" wrapText="1"/>
    </xf>
    <xf numFmtId="39" fontId="5" fillId="0" borderId="4" xfId="0" applyNumberFormat="1" applyFont="1" applyBorder="1" applyAlignment="1">
      <alignment horizontal="center" vertical="center" wrapText="1"/>
    </xf>
    <xf numFmtId="182" fontId="5" fillId="0" borderId="10" xfId="0" applyNumberFormat="1" applyFont="1" applyBorder="1" applyAlignment="1">
      <alignment horizontal="center" vertical="center"/>
    </xf>
    <xf numFmtId="182" fontId="5" fillId="0" borderId="11" xfId="0" applyNumberFormat="1" applyFont="1" applyBorder="1" applyAlignment="1">
      <alignment horizontal="center" vertical="center"/>
    </xf>
    <xf numFmtId="182" fontId="5" fillId="0" borderId="1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 wrapText="1"/>
    </xf>
    <xf numFmtId="182" fontId="5" fillId="0" borderId="3" xfId="0" applyNumberFormat="1" applyFont="1" applyBorder="1" applyAlignment="1">
      <alignment vertical="center"/>
    </xf>
    <xf numFmtId="39" fontId="5" fillId="0" borderId="1" xfId="0" applyNumberFormat="1" applyFont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vertical="center"/>
    </xf>
    <xf numFmtId="183" fontId="18" fillId="0" borderId="1" xfId="0" applyNumberFormat="1" applyFont="1" applyFill="1" applyBorder="1" applyAlignment="1">
      <alignment horizontal="center" vertical="center"/>
    </xf>
    <xf numFmtId="182" fontId="18" fillId="0" borderId="1" xfId="0" applyNumberFormat="1" applyFont="1" applyFill="1" applyBorder="1" applyAlignment="1">
      <alignment horizontal="center" vertical="center"/>
    </xf>
    <xf numFmtId="182" fontId="18" fillId="0" borderId="3" xfId="0" applyNumberFormat="1" applyFont="1" applyFill="1" applyBorder="1" applyAlignment="1">
      <alignment vertical="center"/>
    </xf>
    <xf numFmtId="39" fontId="18" fillId="0" borderId="1" xfId="0" applyNumberFormat="1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2" fontId="5" fillId="0" borderId="3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0" borderId="0" xfId="0" applyAlignment="1"/>
    <xf numFmtId="9" fontId="1" fillId="3" borderId="0" xfId="4" applyFont="1" applyFill="1" applyAlignment="1">
      <alignment horizontal="center" vertical="center"/>
    </xf>
    <xf numFmtId="186" fontId="1" fillId="3" borderId="0" xfId="3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9" fontId="3" fillId="3" borderId="0" xfId="4" applyFont="1" applyFill="1" applyAlignment="1">
      <alignment horizontal="center" vertical="center"/>
    </xf>
    <xf numFmtId="186" fontId="3" fillId="3" borderId="0" xfId="3" applyFont="1" applyFill="1" applyAlignment="1">
      <alignment horizontal="center" vertical="center"/>
    </xf>
    <xf numFmtId="49" fontId="1" fillId="3" borderId="8" xfId="0" applyNumberFormat="1" applyFont="1" applyFill="1" applyBorder="1" applyAlignment="1">
      <alignment horizontal="right" vertical="center" shrinkToFit="1"/>
    </xf>
    <xf numFmtId="186" fontId="1" fillId="3" borderId="8" xfId="3" applyFont="1" applyFill="1" applyBorder="1" applyAlignment="1">
      <alignment horizontal="right" vertical="center" shrinkToFit="1"/>
    </xf>
    <xf numFmtId="186" fontId="1" fillId="3" borderId="4" xfId="3" applyFont="1" applyFill="1" applyBorder="1" applyAlignment="1">
      <alignment horizontal="center" vertical="center"/>
    </xf>
    <xf numFmtId="182" fontId="1" fillId="3" borderId="4" xfId="0" applyNumberFormat="1" applyFont="1" applyFill="1" applyBorder="1" applyAlignment="1">
      <alignment horizontal="center" vertical="center"/>
    </xf>
    <xf numFmtId="9" fontId="1" fillId="3" borderId="4" xfId="4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83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183" fontId="1" fillId="3" borderId="4" xfId="0" applyNumberFormat="1" applyFont="1" applyFill="1" applyBorder="1" applyAlignment="1">
      <alignment horizontal="center" vertical="center"/>
    </xf>
    <xf numFmtId="179" fontId="1" fillId="3" borderId="4" xfId="0" applyNumberFormat="1" applyFont="1" applyFill="1" applyBorder="1" applyAlignment="1">
      <alignment horizontal="center" vertical="center"/>
    </xf>
    <xf numFmtId="186" fontId="1" fillId="3" borderId="4" xfId="3" applyFont="1" applyFill="1" applyBorder="1" applyAlignment="1">
      <alignment vertical="center"/>
    </xf>
    <xf numFmtId="186" fontId="1" fillId="3" borderId="4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83" fontId="13" fillId="0" borderId="1" xfId="0" applyNumberFormat="1" applyFont="1" applyBorder="1" applyAlignment="1">
      <alignment horizontal="center" vertical="center"/>
    </xf>
    <xf numFmtId="181" fontId="13" fillId="0" borderId="1" xfId="0" applyNumberFormat="1" applyFont="1" applyBorder="1" applyAlignment="1">
      <alignment horizontal="center" vertical="center"/>
    </xf>
    <xf numFmtId="181" fontId="13" fillId="0" borderId="3" xfId="0" applyNumberFormat="1" applyFont="1" applyBorder="1" applyAlignment="1">
      <alignment horizontal="center" vertical="center"/>
    </xf>
    <xf numFmtId="183" fontId="13" fillId="0" borderId="1" xfId="0" applyNumberFormat="1" applyFont="1" applyBorder="1" applyAlignment="1">
      <alignment horizontal="center" vertical="center" wrapText="1"/>
    </xf>
    <xf numFmtId="183" fontId="13" fillId="0" borderId="3" xfId="0" applyNumberFormat="1" applyFont="1" applyBorder="1" applyAlignment="1">
      <alignment horizontal="center" vertical="center"/>
    </xf>
    <xf numFmtId="182" fontId="13" fillId="0" borderId="1" xfId="0" applyNumberFormat="1" applyFont="1" applyBorder="1" applyAlignment="1">
      <alignment horizontal="center" vertical="center"/>
    </xf>
    <xf numFmtId="182" fontId="13" fillId="0" borderId="3" xfId="0" applyNumberFormat="1" applyFont="1" applyBorder="1" applyAlignment="1">
      <alignment horizontal="center" vertical="center"/>
    </xf>
    <xf numFmtId="182" fontId="13" fillId="0" borderId="3" xfId="0" applyNumberFormat="1" applyFont="1" applyBorder="1" applyAlignment="1">
      <alignment vertical="center"/>
    </xf>
    <xf numFmtId="182" fontId="13" fillId="0" borderId="1" xfId="0" applyNumberFormat="1" applyFont="1" applyBorder="1" applyAlignment="1">
      <alignment horizontal="center" vertical="center" wrapText="1"/>
    </xf>
    <xf numFmtId="39" fontId="13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82" fontId="0" fillId="0" borderId="2" xfId="0" applyNumberFormat="1" applyBorder="1" applyAlignment="1">
      <alignment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183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183" fontId="1" fillId="2" borderId="3" xfId="0" applyNumberFormat="1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/>
    </xf>
    <xf numFmtId="182" fontId="0" fillId="2" borderId="3" xfId="0" applyNumberFormat="1" applyFill="1" applyBorder="1" applyAlignment="1">
      <alignment vertical="center"/>
    </xf>
    <xf numFmtId="39" fontId="1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188" fontId="5" fillId="0" borderId="1" xfId="0" applyNumberFormat="1" applyFont="1" applyBorder="1" applyAlignment="1">
      <alignment horizontal="center" vertical="center"/>
    </xf>
    <xf numFmtId="188" fontId="5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84" fontId="1" fillId="2" borderId="1" xfId="0" applyNumberFormat="1" applyFont="1" applyFill="1" applyBorder="1" applyAlignment="1">
      <alignment horizontal="center" vertical="center"/>
    </xf>
    <xf numFmtId="184" fontId="0" fillId="2" borderId="3" xfId="0" applyNumberFormat="1" applyFill="1" applyBorder="1" applyAlignment="1">
      <alignment horizontal="center" vertical="center"/>
    </xf>
    <xf numFmtId="182" fontId="1" fillId="2" borderId="3" xfId="0" applyNumberFormat="1" applyFont="1" applyFill="1" applyBorder="1" applyAlignment="1">
      <alignment horizontal="center" vertical="center"/>
    </xf>
    <xf numFmtId="182" fontId="0" fillId="2" borderId="3" xfId="0" applyNumberForma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82" fontId="1" fillId="0" borderId="1" xfId="2" applyNumberFormat="1" applyFont="1" applyBorder="1" applyAlignment="1">
      <alignment horizontal="center" vertical="center"/>
    </xf>
    <xf numFmtId="182" fontId="1" fillId="0" borderId="3" xfId="2" applyNumberFormat="1" applyFont="1" applyBorder="1" applyAlignment="1">
      <alignment horizontal="center" vertical="center"/>
    </xf>
  </cellXfs>
  <cellStyles count="27">
    <cellStyle name="Comma 2" xfId="6"/>
    <cellStyle name="Normal 2" xfId="9"/>
    <cellStyle name="百分比" xfId="4" builtinId="5"/>
    <cellStyle name="百分比 2" xfId="5"/>
    <cellStyle name="百分比 5" xfId="7"/>
    <cellStyle name="常规" xfId="0" builtinId="0"/>
    <cellStyle name="常规 10" xfId="10"/>
    <cellStyle name="常规 103" xfId="11"/>
    <cellStyle name="常规 13" xfId="12"/>
    <cellStyle name="常规 2 12" xfId="13"/>
    <cellStyle name="常规 3" xfId="16"/>
    <cellStyle name="常规 4" xfId="17"/>
    <cellStyle name="常规 8 2" xfId="8"/>
    <cellStyle name="常规_(固定资产及累计折旧(农电))湖南省电力公司（母公司）-2009-12-31-原始数据" xfId="1"/>
    <cellStyle name="常规_Sheet1" xfId="14"/>
    <cellStyle name="常规_多表" xfId="15"/>
    <cellStyle name="常规_固定资产汇总" xfId="18"/>
    <cellStyle name="常规_其他应付款" xfId="19"/>
    <cellStyle name="常规_在建工程土建" xfId="20"/>
    <cellStyle name="千位分隔" xfId="3" builtinId="3"/>
    <cellStyle name="千位分隔 10" xfId="21"/>
    <cellStyle name="千位分隔 13" xfId="22"/>
    <cellStyle name="千位分隔 15" xfId="23"/>
    <cellStyle name="千位分隔 2 2 11" xfId="24"/>
    <cellStyle name="千位分隔 24" xfId="25"/>
    <cellStyle name="千位分隔 4" xfId="26"/>
    <cellStyle name="千位分隔[0]" xfId="2" builtinId="6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E4E4E4"/>
      <rgbColor rgb="00ACA8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7057952"/>
        <c:axId val="597054144"/>
      </c:barChart>
      <c:catAx>
        <c:axId val="59705795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597054144"/>
        <c:crosses val="autoZero"/>
        <c:auto val="0"/>
        <c:lblAlgn val="ctr"/>
        <c:lblOffset val="100"/>
        <c:tickLblSkip val="1"/>
        <c:noMultiLvlLbl val="0"/>
      </c:catAx>
      <c:valAx>
        <c:axId val="597054144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horzOverflow="overflow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597057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381000</xdr:colOff>
      <xdr:row>31</xdr:row>
      <xdr:rowOff>95250</xdr:rowOff>
    </xdr:to>
    <xdr:graphicFrame macro="">
      <xdr:nvGraphicFramePr>
        <xdr:cNvPr id="7169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5885;&#29577;&#20029;&#24037;&#20316;2015\&#35780;&#20272;\&#36130;&#20449;&#25151;&#20135;&#35780;&#20272;&#25253;&#21578;\&#40065;&#22616;&#35780;&#20272;&#26126;&#3245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填表说明"/>
      <sheetName val="表头信息"/>
      <sheetName val="汇总表(元)"/>
      <sheetName val="汇总表(万元)"/>
      <sheetName val="分类汇总表"/>
      <sheetName val="流动资产汇总表"/>
      <sheetName val="现金"/>
      <sheetName val="银行存款"/>
      <sheetName val="应收帐款"/>
      <sheetName val="预付帐款"/>
      <sheetName val="其他应收款"/>
      <sheetName val="存货汇总"/>
      <sheetName val="原材料"/>
      <sheetName val="在产品"/>
      <sheetName val="固定资产汇总"/>
      <sheetName val="建筑物"/>
      <sheetName val="构筑物"/>
      <sheetName val="运输设备"/>
      <sheetName val="变配电设备"/>
      <sheetName val="配电线路"/>
      <sheetName val="电子设备"/>
      <sheetName val="在建工程设备"/>
      <sheetName val="土地使用权"/>
      <sheetName val="其他无形资产"/>
      <sheetName val="流动负债汇总表"/>
      <sheetName val="应付帐款"/>
      <sheetName val="预收帐款"/>
      <sheetName val="其他应付款"/>
      <sheetName val="应付职工薪酬"/>
      <sheetName val="应交税费"/>
      <sheetName val="应付股利"/>
      <sheetName val="管道"/>
      <sheetName val="机器设备"/>
      <sheetName val="其他设备"/>
      <sheetName val="工程物资"/>
      <sheetName val="在建工程土建"/>
      <sheetName val="固定资产清理"/>
      <sheetName val="待处理固资"/>
      <sheetName val="短期投资汇总"/>
      <sheetName val="短期投资-股票"/>
      <sheetName val="短期投资-债券"/>
      <sheetName val="应收票据"/>
      <sheetName val="应收股利"/>
      <sheetName val="应收利息"/>
      <sheetName val="应收补贴款"/>
      <sheetName val="材料采购"/>
      <sheetName val="在库低值品"/>
      <sheetName val="包装物"/>
      <sheetName val="委托加工材料"/>
      <sheetName val="产成品"/>
      <sheetName val="分期发出"/>
      <sheetName val="在用低值品"/>
      <sheetName val="委托代销"/>
      <sheetName val="受托代销"/>
      <sheetName val="待摊费用"/>
      <sheetName val="流动损失"/>
      <sheetName val="一年到期债券"/>
      <sheetName val="其他流动资产"/>
      <sheetName val="长期投资汇总"/>
      <sheetName val="股票投资"/>
      <sheetName val="债券投资"/>
      <sheetName val="其他投资"/>
      <sheetName val="开办费"/>
      <sheetName val="长期待摊费用"/>
      <sheetName val="其他长期资产"/>
      <sheetName val="递延税款"/>
      <sheetName val="短期借款"/>
      <sheetName val="应付票据"/>
      <sheetName val="代销商品款"/>
      <sheetName val="应付工资"/>
      <sheetName val="应付福利费"/>
      <sheetName val="应交税金"/>
      <sheetName val="应付利润"/>
      <sheetName val="其他未交款"/>
      <sheetName val="预提费用"/>
      <sheetName val="一年到期负债"/>
      <sheetName val="其它流动负债"/>
      <sheetName val="长期负债汇总"/>
      <sheetName val="长期借款"/>
      <sheetName val="应付债券"/>
      <sheetName val="长期应付款"/>
      <sheetName val="住房周转金"/>
      <sheetName val="其他长期负债"/>
      <sheetName val="递延税款贷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"/>
  <sheetViews>
    <sheetView showGridLines="0" showRowColHeaders="0" showZeros="0" showOutlineSymbols="0" defaultGridColor="0" colorId="0" workbookViewId="0">
      <selection activeCell="P17" sqref="P17"/>
    </sheetView>
  </sheetViews>
  <sheetFormatPr defaultColWidth="9" defaultRowHeight="14.25"/>
  <sheetData/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肖莹
填表日期：2015年3月2日&amp;C&amp;10注册资产评估师：丰玉玲、喻高仕 &amp;R&amp;10共&amp;"Times New Roman,常规"&amp;N&amp;"宋体,常规"页  第&amp;P页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11" sqref="F11"/>
    </sheetView>
  </sheetViews>
  <sheetFormatPr defaultColWidth="9" defaultRowHeight="18" customHeight="1"/>
  <cols>
    <col min="1" max="1" width="4.125" style="2" customWidth="1"/>
    <col min="2" max="2" width="30" style="3" customWidth="1"/>
    <col min="3" max="3" width="16.125" style="3" customWidth="1"/>
    <col min="4" max="4" width="10.125" style="3" customWidth="1"/>
    <col min="5" max="5" width="15.5" style="3" customWidth="1"/>
    <col min="6" max="6" width="14.125" style="85" customWidth="1"/>
    <col min="7" max="7" width="13.125" style="285" customWidth="1"/>
    <col min="8" max="8" width="11.25" style="4" customWidth="1"/>
    <col min="9" max="9" width="8.75" style="3" customWidth="1"/>
    <col min="10" max="16384" width="9" style="5"/>
  </cols>
  <sheetData>
    <row r="1" spans="1:9" ht="14.25" customHeight="1">
      <c r="A1" s="6"/>
      <c r="I1" s="7" t="e">
        <f>"表"&amp;#REF!</f>
        <v>#REF!</v>
      </c>
    </row>
    <row r="2" spans="1:9" ht="18" customHeight="1">
      <c r="A2" s="8" t="e">
        <f>#REF!</f>
        <v>#REF!</v>
      </c>
      <c r="B2" s="8"/>
      <c r="C2" s="8"/>
      <c r="D2" s="8"/>
      <c r="E2" s="8"/>
      <c r="F2" s="573"/>
      <c r="G2" s="386"/>
      <c r="H2" s="9"/>
      <c r="I2" s="8"/>
    </row>
    <row r="3" spans="1:9" ht="18" customHeight="1">
      <c r="A3" s="10" t="e">
        <f>#REF!&amp;"清查评估明细表"</f>
        <v>#REF!</v>
      </c>
      <c r="B3" s="10"/>
      <c r="C3" s="10"/>
      <c r="D3" s="10"/>
      <c r="E3" s="10"/>
      <c r="F3" s="574"/>
      <c r="G3" s="509"/>
      <c r="H3" s="11"/>
      <c r="I3" s="10"/>
    </row>
    <row r="4" spans="1:9" ht="19.5" customHeight="1">
      <c r="A4" s="8" t="e">
        <f>#REF!&amp;#REF!</f>
        <v>#REF!</v>
      </c>
      <c r="B4" s="8"/>
      <c r="C4" s="8"/>
      <c r="D4" s="8"/>
      <c r="E4" s="8"/>
      <c r="F4" s="573"/>
      <c r="G4" s="386"/>
      <c r="H4" s="9"/>
      <c r="I4" s="8"/>
    </row>
    <row r="5" spans="1:9" ht="19.5" customHeight="1">
      <c r="A5" s="575" t="e">
        <f>#REF!&amp;#REF!</f>
        <v>#REF!</v>
      </c>
      <c r="B5" s="576"/>
      <c r="C5" s="576"/>
      <c r="D5" s="576"/>
      <c r="E5" s="576"/>
      <c r="F5" s="577"/>
      <c r="G5" s="578"/>
      <c r="H5" s="579"/>
      <c r="I5" s="592" t="s">
        <v>1</v>
      </c>
    </row>
    <row r="6" spans="1:9" s="1" customFormat="1" ht="18" customHeight="1">
      <c r="A6" s="686" t="s">
        <v>2</v>
      </c>
      <c r="B6" s="688" t="s">
        <v>66</v>
      </c>
      <c r="C6" s="688" t="s">
        <v>58</v>
      </c>
      <c r="D6" s="688" t="s">
        <v>59</v>
      </c>
      <c r="E6" s="688" t="s">
        <v>67</v>
      </c>
      <c r="F6" s="689" t="s">
        <v>68</v>
      </c>
      <c r="G6" s="691" t="s">
        <v>69</v>
      </c>
      <c r="H6" s="693" t="s">
        <v>70</v>
      </c>
      <c r="I6" s="688" t="s">
        <v>10</v>
      </c>
    </row>
    <row r="7" spans="1:9" s="1" customFormat="1" ht="18" customHeight="1">
      <c r="A7" s="687"/>
      <c r="B7" s="687"/>
      <c r="C7" s="687"/>
      <c r="D7" s="687"/>
      <c r="E7" s="687"/>
      <c r="F7" s="690"/>
      <c r="G7" s="692"/>
      <c r="H7" s="694"/>
      <c r="I7" s="687"/>
    </row>
    <row r="8" spans="1:9" s="1" customFormat="1" ht="18" customHeight="1">
      <c r="A8" s="580">
        <v>1</v>
      </c>
      <c r="B8" s="140"/>
      <c r="C8" s="581"/>
      <c r="D8" s="582"/>
      <c r="E8" s="583"/>
      <c r="F8" s="144"/>
      <c r="G8" s="584">
        <f>F8</f>
        <v>0</v>
      </c>
      <c r="H8" s="585">
        <f>IF(F8=0,0,(G8-F8)/F8)</f>
        <v>0</v>
      </c>
      <c r="I8" s="580"/>
    </row>
    <row r="9" spans="1:9" s="1" customFormat="1" ht="18" customHeight="1">
      <c r="A9" s="580">
        <v>2</v>
      </c>
      <c r="B9" s="140"/>
      <c r="C9" s="581"/>
      <c r="D9" s="582"/>
      <c r="E9" s="583"/>
      <c r="F9" s="144"/>
      <c r="G9" s="584">
        <f t="shared" ref="G9:G10" si="0">F9</f>
        <v>0</v>
      </c>
      <c r="H9" s="585">
        <f t="shared" ref="H9:H10" si="1">IF(F9=0,0,(G9-F9)/F9)</f>
        <v>0</v>
      </c>
      <c r="I9" s="580"/>
    </row>
    <row r="10" spans="1:9" s="1" customFormat="1" ht="18" customHeight="1">
      <c r="A10" s="580">
        <v>3</v>
      </c>
      <c r="B10" s="140"/>
      <c r="C10" s="581"/>
      <c r="D10" s="582"/>
      <c r="E10" s="583"/>
      <c r="F10" s="144"/>
      <c r="G10" s="584">
        <f t="shared" si="0"/>
        <v>0</v>
      </c>
      <c r="H10" s="585">
        <f t="shared" si="1"/>
        <v>0</v>
      </c>
      <c r="I10" s="580"/>
    </row>
    <row r="11" spans="1:9" s="1" customFormat="1" ht="18" customHeight="1">
      <c r="A11" s="580"/>
      <c r="B11" s="586"/>
      <c r="C11" s="581"/>
      <c r="D11" s="582"/>
      <c r="E11" s="583"/>
      <c r="F11" s="587"/>
      <c r="G11" s="584"/>
      <c r="H11" s="585"/>
      <c r="I11" s="580"/>
    </row>
    <row r="12" spans="1:9" s="1" customFormat="1" ht="18" customHeight="1">
      <c r="A12" s="580"/>
      <c r="B12" s="588"/>
      <c r="C12" s="581"/>
      <c r="D12" s="582"/>
      <c r="E12" s="581"/>
      <c r="F12" s="587"/>
      <c r="G12" s="584"/>
      <c r="H12" s="585"/>
      <c r="I12" s="580"/>
    </row>
    <row r="13" spans="1:9" s="1" customFormat="1" ht="18" customHeight="1">
      <c r="A13" s="580"/>
      <c r="B13" s="588"/>
      <c r="C13" s="581"/>
      <c r="D13" s="582"/>
      <c r="E13" s="581"/>
      <c r="F13" s="587"/>
      <c r="G13" s="584"/>
      <c r="H13" s="585"/>
      <c r="I13" s="580"/>
    </row>
    <row r="14" spans="1:9" s="1" customFormat="1" ht="18" customHeight="1">
      <c r="A14" s="580"/>
      <c r="B14" s="588"/>
      <c r="C14" s="581"/>
      <c r="D14" s="582"/>
      <c r="E14" s="581"/>
      <c r="F14" s="587"/>
      <c r="G14" s="584"/>
      <c r="H14" s="585"/>
      <c r="I14" s="580"/>
    </row>
    <row r="15" spans="1:9" s="1" customFormat="1" ht="18" customHeight="1">
      <c r="A15" s="580"/>
      <c r="B15" s="588" t="s">
        <v>62</v>
      </c>
      <c r="C15" s="581"/>
      <c r="D15" s="582"/>
      <c r="E15" s="581"/>
      <c r="F15" s="587">
        <f>SUM(F8:F14)</f>
        <v>0</v>
      </c>
      <c r="G15" s="587">
        <f>SUM(G8:G14)</f>
        <v>0</v>
      </c>
      <c r="H15" s="585">
        <f t="shared" ref="H15:H16" si="2">IF(F15=0,0,(G15-F15)/F15)</f>
        <v>0</v>
      </c>
      <c r="I15" s="580"/>
    </row>
    <row r="16" spans="1:9" s="1" customFormat="1" ht="18" customHeight="1">
      <c r="A16" s="580"/>
      <c r="B16" s="588" t="s">
        <v>63</v>
      </c>
      <c r="C16" s="581"/>
      <c r="D16" s="582"/>
      <c r="E16" s="581"/>
      <c r="F16" s="587"/>
      <c r="G16" s="584">
        <v>0</v>
      </c>
      <c r="H16" s="585">
        <f t="shared" si="2"/>
        <v>0</v>
      </c>
      <c r="I16" s="580"/>
    </row>
    <row r="17" spans="1:9" ht="18" customHeight="1">
      <c r="A17" s="685" t="s">
        <v>13</v>
      </c>
      <c r="B17" s="685"/>
      <c r="C17" s="589"/>
      <c r="D17" s="589"/>
      <c r="E17" s="589"/>
      <c r="F17" s="590">
        <f>F15-F16</f>
        <v>0</v>
      </c>
      <c r="G17" s="590">
        <f>G15-G16</f>
        <v>0</v>
      </c>
      <c r="H17" s="591">
        <f>IF(F17=0,0,ROUND((G17-F17)/F17*100,2))</f>
        <v>0</v>
      </c>
      <c r="I17" s="593"/>
    </row>
  </sheetData>
  <mergeCells count="10">
    <mergeCell ref="E6:E7"/>
    <mergeCell ref="F6:F7"/>
    <mergeCell ref="G6:G7"/>
    <mergeCell ref="H6:H7"/>
    <mergeCell ref="I6:I7"/>
    <mergeCell ref="A17:B17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E10" sqref="E10"/>
    </sheetView>
  </sheetViews>
  <sheetFormatPr defaultColWidth="9" defaultRowHeight="18" customHeight="1"/>
  <cols>
    <col min="1" max="1" width="4.625" style="503" customWidth="1"/>
    <col min="2" max="2" width="26.375" style="312" customWidth="1"/>
    <col min="3" max="3" width="20.25" style="312" customWidth="1"/>
    <col min="4" max="4" width="13.75" style="312" customWidth="1"/>
    <col min="5" max="5" width="12.5" style="312" customWidth="1"/>
    <col min="6" max="7" width="14.875" style="451" customWidth="1"/>
    <col min="8" max="8" width="9.5" style="285" customWidth="1"/>
    <col min="9" max="9" width="7.375" style="312" customWidth="1"/>
    <col min="10" max="10" width="13" style="308"/>
    <col min="11" max="11" width="12.25" style="308" customWidth="1"/>
    <col min="12" max="16384" width="9" style="308"/>
  </cols>
  <sheetData>
    <row r="1" spans="1:12" ht="14.25" customHeight="1">
      <c r="A1" s="505"/>
      <c r="I1" s="388" t="e">
        <f>"表"&amp;#REF!</f>
        <v>#REF!</v>
      </c>
    </row>
    <row r="2" spans="1:12" ht="12.75" customHeight="1">
      <c r="A2" s="695" t="e">
        <f>#REF!</f>
        <v>#REF!</v>
      </c>
      <c r="B2" s="695"/>
      <c r="C2" s="695"/>
      <c r="D2" s="695"/>
      <c r="E2" s="695"/>
      <c r="F2" s="695"/>
      <c r="G2" s="695"/>
      <c r="H2" s="695"/>
      <c r="I2" s="695"/>
    </row>
    <row r="3" spans="1:12" ht="18" customHeight="1">
      <c r="A3" s="696" t="e">
        <f>#REF!&amp;"清查评估明细表"</f>
        <v>#REF!</v>
      </c>
      <c r="B3" s="696"/>
      <c r="C3" s="696"/>
      <c r="D3" s="696"/>
      <c r="E3" s="696"/>
      <c r="F3" s="696"/>
      <c r="G3" s="696"/>
      <c r="H3" s="696"/>
      <c r="I3" s="696"/>
    </row>
    <row r="4" spans="1:12" ht="19.5" customHeight="1">
      <c r="A4" s="695" t="e">
        <f>#REF!&amp;#REF!</f>
        <v>#REF!</v>
      </c>
      <c r="B4" s="695"/>
      <c r="C4" s="695"/>
      <c r="D4" s="695"/>
      <c r="E4" s="695"/>
      <c r="F4" s="695"/>
      <c r="G4" s="695"/>
      <c r="H4" s="695"/>
      <c r="I4" s="695"/>
    </row>
    <row r="5" spans="1:12" ht="19.5" customHeight="1">
      <c r="A5" s="555" t="e">
        <f>#REF!&amp;#REF!</f>
        <v>#REF!</v>
      </c>
      <c r="B5" s="370"/>
      <c r="C5" s="370"/>
      <c r="D5" s="370"/>
      <c r="E5" s="370"/>
      <c r="F5" s="556"/>
      <c r="G5" s="556"/>
      <c r="H5" s="370" t="s">
        <v>1</v>
      </c>
    </row>
    <row r="6" spans="1:12" s="310" customFormat="1" ht="19.5" customHeight="1">
      <c r="A6" s="699" t="s">
        <v>2</v>
      </c>
      <c r="B6" s="700" t="s">
        <v>71</v>
      </c>
      <c r="C6" s="700" t="s">
        <v>58</v>
      </c>
      <c r="D6" s="700" t="s">
        <v>59</v>
      </c>
      <c r="E6" s="700" t="s">
        <v>67</v>
      </c>
      <c r="F6" s="701" t="s">
        <v>61</v>
      </c>
      <c r="G6" s="701" t="s">
        <v>8</v>
      </c>
      <c r="H6" s="702" t="s">
        <v>9</v>
      </c>
      <c r="I6" s="703" t="s">
        <v>10</v>
      </c>
    </row>
    <row r="7" spans="1:12" s="310" customFormat="1" ht="19.5" customHeight="1">
      <c r="A7" s="700"/>
      <c r="B7" s="700"/>
      <c r="C7" s="700"/>
      <c r="D7" s="700"/>
      <c r="E7" s="700"/>
      <c r="F7" s="701"/>
      <c r="G7" s="701"/>
      <c r="H7" s="702"/>
      <c r="I7" s="704"/>
      <c r="K7" s="571"/>
      <c r="L7" s="571"/>
    </row>
    <row r="8" spans="1:12" s="310" customFormat="1" ht="18" customHeight="1">
      <c r="A8" s="557"/>
      <c r="B8" s="558"/>
      <c r="C8" s="559"/>
      <c r="D8" s="560"/>
      <c r="E8" s="561"/>
      <c r="F8" s="90"/>
      <c r="G8" s="90">
        <f>F8</f>
        <v>0</v>
      </c>
      <c r="H8" s="562">
        <f>IF(F8=0,0,ROUND((G8-F8)/F8*100,2))</f>
        <v>0</v>
      </c>
      <c r="I8" s="392"/>
      <c r="J8" s="318"/>
      <c r="K8" s="572"/>
      <c r="L8" s="571"/>
    </row>
    <row r="9" spans="1:12" s="310" customFormat="1" ht="18" customHeight="1">
      <c r="A9" s="557"/>
      <c r="B9" s="563"/>
      <c r="C9" s="559"/>
      <c r="D9" s="560"/>
      <c r="E9" s="561"/>
      <c r="F9" s="90"/>
      <c r="G9" s="90">
        <f>F9</f>
        <v>0</v>
      </c>
      <c r="H9" s="562">
        <f>IF(F9=0,0,ROUND((G9-F9)/F9*100,2))</f>
        <v>0</v>
      </c>
      <c r="I9" s="392"/>
      <c r="J9" s="318"/>
      <c r="K9" s="572"/>
      <c r="L9" s="571"/>
    </row>
    <row r="10" spans="1:12" s="310" customFormat="1" ht="18" customHeight="1">
      <c r="A10" s="557"/>
      <c r="B10" s="564"/>
      <c r="C10" s="559"/>
      <c r="D10" s="560"/>
      <c r="E10" s="561"/>
      <c r="F10" s="90"/>
      <c r="G10" s="90"/>
      <c r="H10" s="562"/>
      <c r="I10" s="392"/>
      <c r="J10" s="318"/>
      <c r="K10" s="572"/>
      <c r="L10" s="571"/>
    </row>
    <row r="11" spans="1:12" s="310" customFormat="1" ht="18" customHeight="1">
      <c r="A11" s="557"/>
      <c r="B11" s="565"/>
      <c r="C11" s="566"/>
      <c r="D11" s="560"/>
      <c r="E11" s="561"/>
      <c r="F11" s="90"/>
      <c r="G11" s="90"/>
      <c r="H11" s="562"/>
      <c r="I11" s="392"/>
      <c r="J11" s="318"/>
      <c r="K11" s="572"/>
      <c r="L11" s="571"/>
    </row>
    <row r="12" spans="1:12" s="310" customFormat="1" ht="18" customHeight="1">
      <c r="A12" s="557"/>
      <c r="B12" s="565"/>
      <c r="C12" s="566"/>
      <c r="D12" s="560"/>
      <c r="E12" s="561"/>
      <c r="F12" s="90"/>
      <c r="G12" s="90"/>
      <c r="H12" s="562"/>
      <c r="I12" s="392"/>
      <c r="J12" s="318"/>
      <c r="K12" s="572"/>
      <c r="L12" s="571"/>
    </row>
    <row r="13" spans="1:12" s="310" customFormat="1" ht="18" customHeight="1">
      <c r="A13" s="557"/>
      <c r="B13" s="565"/>
      <c r="C13" s="566"/>
      <c r="D13" s="560"/>
      <c r="E13" s="561"/>
      <c r="F13" s="90"/>
      <c r="G13" s="90"/>
      <c r="H13" s="562"/>
      <c r="I13" s="392"/>
      <c r="J13" s="318"/>
      <c r="K13" s="572"/>
      <c r="L13" s="571"/>
    </row>
    <row r="14" spans="1:12" s="310" customFormat="1" ht="18" customHeight="1">
      <c r="A14" s="697" t="s">
        <v>62</v>
      </c>
      <c r="B14" s="697"/>
      <c r="C14" s="567"/>
      <c r="D14" s="568"/>
      <c r="E14" s="569"/>
      <c r="F14" s="415">
        <f>SUM(F8:F13)</f>
        <v>0</v>
      </c>
      <c r="G14" s="415">
        <f>SUM(G8:G13)</f>
        <v>0</v>
      </c>
      <c r="H14" s="570">
        <f>SUM(H8:H13)</f>
        <v>0</v>
      </c>
      <c r="I14" s="392"/>
      <c r="J14" s="318"/>
      <c r="K14" s="572"/>
      <c r="L14" s="571"/>
    </row>
    <row r="15" spans="1:12" s="310" customFormat="1" ht="18" customHeight="1">
      <c r="A15" s="697" t="s">
        <v>63</v>
      </c>
      <c r="B15" s="697"/>
      <c r="C15" s="567"/>
      <c r="D15" s="568"/>
      <c r="E15" s="569"/>
      <c r="F15" s="415">
        <v>0</v>
      </c>
      <c r="G15" s="415">
        <v>0</v>
      </c>
      <c r="H15" s="562"/>
      <c r="I15" s="392"/>
      <c r="J15" s="318"/>
      <c r="K15" s="572"/>
      <c r="L15" s="571"/>
    </row>
    <row r="16" spans="1:12" ht="18" customHeight="1">
      <c r="A16" s="698" t="s">
        <v>13</v>
      </c>
      <c r="B16" s="698"/>
      <c r="C16" s="384"/>
      <c r="D16" s="384"/>
      <c r="E16" s="438"/>
      <c r="F16" s="415">
        <f>F14-F15</f>
        <v>0</v>
      </c>
      <c r="G16" s="415">
        <f>G14-G15</f>
        <v>0</v>
      </c>
      <c r="H16" s="562"/>
      <c r="I16" s="384"/>
      <c r="J16" s="318"/>
      <c r="K16" s="572"/>
      <c r="L16" s="225"/>
    </row>
    <row r="17" spans="5:12" ht="18" customHeight="1">
      <c r="K17" s="225"/>
      <c r="L17" s="225"/>
    </row>
    <row r="18" spans="5:12" ht="18" customHeight="1">
      <c r="K18" s="225"/>
      <c r="L18" s="225"/>
    </row>
    <row r="19" spans="5:12" ht="18" customHeight="1">
      <c r="K19" s="225"/>
      <c r="L19" s="225"/>
    </row>
    <row r="20" spans="5:12" ht="18" customHeight="1">
      <c r="K20" s="225"/>
      <c r="L20" s="225"/>
    </row>
    <row r="22" spans="5:12" ht="18" customHeight="1">
      <c r="E22" s="516"/>
    </row>
  </sheetData>
  <mergeCells count="15">
    <mergeCell ref="A16:B16"/>
    <mergeCell ref="A6:A7"/>
    <mergeCell ref="B6:B7"/>
    <mergeCell ref="C6:C7"/>
    <mergeCell ref="D6:D7"/>
    <mergeCell ref="A2:I2"/>
    <mergeCell ref="A3:I3"/>
    <mergeCell ref="A4:I4"/>
    <mergeCell ref="A14:B14"/>
    <mergeCell ref="A15:B15"/>
    <mergeCell ref="E6:E7"/>
    <mergeCell ref="F6:F7"/>
    <mergeCell ref="G6:G7"/>
    <mergeCell ref="H6:H7"/>
    <mergeCell ref="I6:I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G13" sqref="G13"/>
    </sheetView>
  </sheetViews>
  <sheetFormatPr defaultColWidth="9" defaultRowHeight="18" customHeight="1"/>
  <cols>
    <col min="1" max="1" width="4.625" style="2" customWidth="1"/>
    <col min="2" max="2" width="21.5" style="3" customWidth="1"/>
    <col min="3" max="4" width="10.125" style="3" customWidth="1"/>
    <col min="5" max="5" width="6.75" style="3" customWidth="1"/>
    <col min="6" max="6" width="6.75" style="35" customWidth="1"/>
    <col min="7" max="8" width="13.125" style="4" customWidth="1"/>
    <col min="9" max="9" width="9.5" style="4" customWidth="1"/>
    <col min="10" max="10" width="13.5" style="3" customWidth="1"/>
    <col min="11" max="16384" width="9" style="5"/>
  </cols>
  <sheetData>
    <row r="1" spans="1:10" ht="14.25" customHeight="1">
      <c r="A1" s="6"/>
      <c r="J1" s="7" t="e">
        <f>"表"&amp;#REF!</f>
        <v>#REF!</v>
      </c>
    </row>
    <row r="2" spans="1:10" ht="18" customHeight="1">
      <c r="A2" s="8" t="e">
        <f>#REF!</f>
        <v>#REF!</v>
      </c>
      <c r="B2" s="8"/>
      <c r="C2" s="8"/>
      <c r="D2" s="8"/>
      <c r="E2" s="8"/>
      <c r="F2" s="36"/>
      <c r="G2" s="9"/>
      <c r="H2" s="9"/>
      <c r="I2" s="9"/>
      <c r="J2" s="8"/>
    </row>
    <row r="3" spans="1:10" ht="18" customHeight="1">
      <c r="A3" s="10" t="e">
        <f>#REF!&amp;"清查评估明细表"</f>
        <v>#REF!</v>
      </c>
      <c r="B3" s="10"/>
      <c r="C3" s="10"/>
      <c r="D3" s="10"/>
      <c r="E3" s="10"/>
      <c r="F3" s="37"/>
      <c r="G3" s="11"/>
      <c r="H3" s="11"/>
      <c r="I3" s="11"/>
      <c r="J3" s="10"/>
    </row>
    <row r="4" spans="1:10" ht="12.75" customHeight="1">
      <c r="A4" s="8" t="e">
        <f>#REF!&amp;#REF!</f>
        <v>#REF!</v>
      </c>
      <c r="B4" s="8"/>
      <c r="C4" s="8"/>
      <c r="D4" s="8"/>
      <c r="E4" s="8"/>
      <c r="F4" s="36"/>
      <c r="G4" s="9"/>
      <c r="H4" s="9"/>
      <c r="I4" s="9"/>
      <c r="J4" s="8"/>
    </row>
    <row r="5" spans="1:10" ht="14.25" customHeight="1">
      <c r="A5" s="2" t="e">
        <f>#REF!&amp;#REF!</f>
        <v>#REF!</v>
      </c>
      <c r="J5" s="12" t="s">
        <v>1</v>
      </c>
    </row>
    <row r="6" spans="1:10" s="1" customFormat="1" ht="13.5" customHeight="1">
      <c r="A6" s="647" t="s">
        <v>2</v>
      </c>
      <c r="B6" s="654" t="s">
        <v>57</v>
      </c>
      <c r="C6" s="654" t="s">
        <v>59</v>
      </c>
      <c r="D6" s="654" t="s">
        <v>72</v>
      </c>
      <c r="E6" s="705" t="s">
        <v>73</v>
      </c>
      <c r="F6" s="656" t="s">
        <v>74</v>
      </c>
      <c r="G6" s="648" t="s">
        <v>65</v>
      </c>
      <c r="H6" s="648" t="s">
        <v>36</v>
      </c>
      <c r="I6" s="648" t="s">
        <v>37</v>
      </c>
      <c r="J6" s="654" t="s">
        <v>10</v>
      </c>
    </row>
    <row r="7" spans="1:10" s="1" customFormat="1" ht="14.25" customHeight="1">
      <c r="A7" s="653"/>
      <c r="B7" s="653"/>
      <c r="C7" s="653"/>
      <c r="D7" s="653"/>
      <c r="E7" s="706"/>
      <c r="F7" s="657"/>
      <c r="G7" s="650"/>
      <c r="H7" s="650"/>
      <c r="I7" s="650"/>
      <c r="J7" s="653"/>
    </row>
    <row r="8" spans="1:10" ht="18" customHeight="1">
      <c r="A8" s="23">
        <v>1</v>
      </c>
      <c r="B8" s="20"/>
      <c r="C8" s="20"/>
      <c r="D8" s="20"/>
      <c r="E8" s="20"/>
      <c r="F8" s="38"/>
      <c r="G8" s="19"/>
      <c r="H8" s="19">
        <f>G8</f>
        <v>0</v>
      </c>
      <c r="I8" s="19">
        <f>IF(G8=0,0,ROUND((H8-G8)/G8*100,2))</f>
        <v>0</v>
      </c>
      <c r="J8" s="20"/>
    </row>
    <row r="9" spans="1:10" ht="18" customHeight="1">
      <c r="A9" s="23"/>
      <c r="B9" s="20"/>
      <c r="C9" s="20"/>
      <c r="D9" s="20"/>
      <c r="E9" s="20"/>
      <c r="F9" s="38"/>
      <c r="G9" s="19"/>
      <c r="H9" s="19"/>
      <c r="I9" s="19">
        <f t="shared" ref="I9:I24" si="0">IF(G9=0,0,ROUND((H9-G9)/G9*100,2))</f>
        <v>0</v>
      </c>
      <c r="J9" s="20"/>
    </row>
    <row r="10" spans="1:10" ht="18" customHeight="1">
      <c r="A10" s="23"/>
      <c r="B10" s="20"/>
      <c r="C10" s="20"/>
      <c r="D10" s="20"/>
      <c r="E10" s="20"/>
      <c r="F10" s="38"/>
      <c r="G10" s="19"/>
      <c r="H10" s="19"/>
      <c r="I10" s="19">
        <f t="shared" si="0"/>
        <v>0</v>
      </c>
      <c r="J10" s="20"/>
    </row>
    <row r="11" spans="1:10" ht="18" customHeight="1">
      <c r="A11" s="23"/>
      <c r="B11" s="20"/>
      <c r="C11" s="20"/>
      <c r="D11" s="20"/>
      <c r="E11" s="20"/>
      <c r="F11" s="38"/>
      <c r="G11" s="19"/>
      <c r="H11" s="19"/>
      <c r="I11" s="19">
        <f t="shared" si="0"/>
        <v>0</v>
      </c>
      <c r="J11" s="20"/>
    </row>
    <row r="12" spans="1:10" ht="18" customHeight="1">
      <c r="A12" s="23"/>
      <c r="B12" s="20"/>
      <c r="C12" s="20"/>
      <c r="D12" s="20"/>
      <c r="E12" s="20"/>
      <c r="F12" s="38"/>
      <c r="G12" s="19"/>
      <c r="H12" s="19"/>
      <c r="I12" s="19">
        <f t="shared" si="0"/>
        <v>0</v>
      </c>
      <c r="J12" s="20"/>
    </row>
    <row r="13" spans="1:10" ht="18" customHeight="1">
      <c r="A13" s="23"/>
      <c r="B13" s="20"/>
      <c r="C13" s="20"/>
      <c r="D13" s="20"/>
      <c r="E13" s="20"/>
      <c r="F13" s="38"/>
      <c r="G13" s="19"/>
      <c r="H13" s="19"/>
      <c r="I13" s="19">
        <f t="shared" si="0"/>
        <v>0</v>
      </c>
      <c r="J13" s="20"/>
    </row>
    <row r="14" spans="1:10" ht="18" customHeight="1">
      <c r="A14" s="23"/>
      <c r="B14" s="20"/>
      <c r="C14" s="20"/>
      <c r="D14" s="20"/>
      <c r="E14" s="20"/>
      <c r="F14" s="38"/>
      <c r="G14" s="19"/>
      <c r="H14" s="19"/>
      <c r="I14" s="19">
        <f t="shared" si="0"/>
        <v>0</v>
      </c>
      <c r="J14" s="20"/>
    </row>
    <row r="15" spans="1:10" ht="18" customHeight="1">
      <c r="A15" s="23"/>
      <c r="B15" s="20"/>
      <c r="C15" s="20"/>
      <c r="D15" s="20"/>
      <c r="E15" s="20"/>
      <c r="F15" s="38"/>
      <c r="G15" s="19"/>
      <c r="H15" s="19"/>
      <c r="I15" s="19">
        <f t="shared" si="0"/>
        <v>0</v>
      </c>
      <c r="J15" s="20"/>
    </row>
    <row r="16" spans="1:10" ht="18" customHeight="1">
      <c r="A16" s="23"/>
      <c r="B16" s="20"/>
      <c r="C16" s="20"/>
      <c r="D16" s="20"/>
      <c r="E16" s="20"/>
      <c r="F16" s="38"/>
      <c r="G16" s="19"/>
      <c r="H16" s="19"/>
      <c r="I16" s="19">
        <f t="shared" si="0"/>
        <v>0</v>
      </c>
      <c r="J16" s="20"/>
    </row>
    <row r="17" spans="1:10" ht="18" customHeight="1">
      <c r="A17" s="23"/>
      <c r="B17" s="20"/>
      <c r="C17" s="20"/>
      <c r="D17" s="20"/>
      <c r="E17" s="20"/>
      <c r="F17" s="38"/>
      <c r="G17" s="19"/>
      <c r="H17" s="19"/>
      <c r="I17" s="19">
        <f t="shared" si="0"/>
        <v>0</v>
      </c>
      <c r="J17" s="20"/>
    </row>
    <row r="18" spans="1:10" ht="18" customHeight="1">
      <c r="A18" s="23"/>
      <c r="B18" s="20"/>
      <c r="C18" s="20"/>
      <c r="D18" s="20"/>
      <c r="E18" s="20"/>
      <c r="F18" s="38"/>
      <c r="G18" s="19"/>
      <c r="H18" s="19"/>
      <c r="I18" s="19">
        <f t="shared" si="0"/>
        <v>0</v>
      </c>
      <c r="J18" s="20"/>
    </row>
    <row r="19" spans="1:10" ht="18" customHeight="1">
      <c r="A19" s="23"/>
      <c r="B19" s="20"/>
      <c r="C19" s="20"/>
      <c r="D19" s="20"/>
      <c r="E19" s="20"/>
      <c r="F19" s="38"/>
      <c r="G19" s="19"/>
      <c r="H19" s="19"/>
      <c r="I19" s="19">
        <f t="shared" si="0"/>
        <v>0</v>
      </c>
      <c r="J19" s="20"/>
    </row>
    <row r="20" spans="1:10" ht="18" customHeight="1">
      <c r="A20" s="23"/>
      <c r="B20" s="20"/>
      <c r="C20" s="20"/>
      <c r="D20" s="20"/>
      <c r="E20" s="20"/>
      <c r="F20" s="38"/>
      <c r="G20" s="19"/>
      <c r="H20" s="19"/>
      <c r="I20" s="19">
        <f t="shared" si="0"/>
        <v>0</v>
      </c>
      <c r="J20" s="20"/>
    </row>
    <row r="21" spans="1:10" ht="18" customHeight="1">
      <c r="A21" s="23"/>
      <c r="B21" s="20"/>
      <c r="C21" s="20"/>
      <c r="D21" s="20"/>
      <c r="E21" s="20"/>
      <c r="F21" s="38"/>
      <c r="G21" s="19"/>
      <c r="H21" s="19"/>
      <c r="I21" s="19">
        <f t="shared" si="0"/>
        <v>0</v>
      </c>
      <c r="J21" s="20"/>
    </row>
    <row r="22" spans="1:10" ht="18" customHeight="1">
      <c r="A22" s="23"/>
      <c r="B22" s="20"/>
      <c r="C22" s="20"/>
      <c r="D22" s="20"/>
      <c r="E22" s="20"/>
      <c r="F22" s="38"/>
      <c r="G22" s="19"/>
      <c r="H22" s="19"/>
      <c r="I22" s="19">
        <f t="shared" si="0"/>
        <v>0</v>
      </c>
      <c r="J22" s="20"/>
    </row>
    <row r="23" spans="1:10" ht="18" customHeight="1">
      <c r="A23" s="23"/>
      <c r="B23" s="20"/>
      <c r="C23" s="20"/>
      <c r="D23" s="20"/>
      <c r="E23" s="20"/>
      <c r="F23" s="38"/>
      <c r="G23" s="19"/>
      <c r="H23" s="19"/>
      <c r="I23" s="19">
        <f t="shared" si="0"/>
        <v>0</v>
      </c>
      <c r="J23" s="20"/>
    </row>
    <row r="24" spans="1:10" ht="18" customHeight="1">
      <c r="A24" s="651" t="s">
        <v>13</v>
      </c>
      <c r="B24" s="652"/>
      <c r="C24" s="20"/>
      <c r="D24" s="20"/>
      <c r="E24" s="20"/>
      <c r="F24" s="38"/>
      <c r="G24" s="19">
        <f>SUM(G8:G23)</f>
        <v>0</v>
      </c>
      <c r="H24" s="19">
        <f>SUM(H8:H23)</f>
        <v>0</v>
      </c>
      <c r="I24" s="19">
        <f t="shared" si="0"/>
        <v>0</v>
      </c>
      <c r="J24" s="20"/>
    </row>
  </sheetData>
  <mergeCells count="11">
    <mergeCell ref="J6:J7"/>
    <mergeCell ref="E6:E7"/>
    <mergeCell ref="F6:F7"/>
    <mergeCell ref="G6:G7"/>
    <mergeCell ref="H6:H7"/>
    <mergeCell ref="I6:I7"/>
    <mergeCell ref="A24:B24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G11" sqref="G11"/>
    </sheetView>
  </sheetViews>
  <sheetFormatPr defaultColWidth="9" defaultRowHeight="18" customHeight="1"/>
  <cols>
    <col min="1" max="1" width="4.5" style="2" customWidth="1"/>
    <col min="2" max="2" width="22.625" style="3" customWidth="1"/>
    <col min="3" max="3" width="11.375" style="3" customWidth="1"/>
    <col min="4" max="4" width="10.125" style="3" customWidth="1"/>
    <col min="5" max="5" width="6.75" style="3" customWidth="1"/>
    <col min="6" max="6" width="14.75" style="4" customWidth="1"/>
    <col min="7" max="7" width="15" style="4" customWidth="1"/>
    <col min="8" max="8" width="9.5" style="4" customWidth="1"/>
    <col min="9" max="9" width="11.625" style="3" customWidth="1"/>
    <col min="10" max="16384" width="9" style="5"/>
  </cols>
  <sheetData>
    <row r="1" spans="1:9" ht="14.25" customHeight="1">
      <c r="A1" s="6"/>
      <c r="I1" s="7" t="e">
        <f>"表"&amp;#REF!</f>
        <v>#REF!</v>
      </c>
    </row>
    <row r="2" spans="1:9" ht="18" customHeight="1">
      <c r="A2" s="8" t="e">
        <f>#REF!</f>
        <v>#REF!</v>
      </c>
      <c r="B2" s="8"/>
      <c r="C2" s="8"/>
      <c r="D2" s="8"/>
      <c r="E2" s="8"/>
      <c r="F2" s="9"/>
      <c r="G2" s="9"/>
      <c r="H2" s="9"/>
      <c r="I2" s="8"/>
    </row>
    <row r="3" spans="1:9" ht="18" customHeight="1">
      <c r="A3" s="10" t="e">
        <f>#REF!&amp;"清查评估明细表"</f>
        <v>#REF!</v>
      </c>
      <c r="B3" s="10"/>
      <c r="C3" s="10"/>
      <c r="D3" s="10"/>
      <c r="E3" s="10"/>
      <c r="F3" s="11"/>
      <c r="G3" s="11"/>
      <c r="H3" s="11"/>
      <c r="I3" s="10"/>
    </row>
    <row r="4" spans="1:9" ht="12.75" customHeight="1">
      <c r="A4" s="8" t="e">
        <f>#REF!&amp;#REF!</f>
        <v>#REF!</v>
      </c>
      <c r="B4" s="8"/>
      <c r="C4" s="8"/>
      <c r="D4" s="8"/>
      <c r="E4" s="8"/>
      <c r="F4" s="9"/>
      <c r="G4" s="9"/>
      <c r="H4" s="9"/>
      <c r="I4" s="8"/>
    </row>
    <row r="5" spans="1:9" ht="14.25" customHeight="1">
      <c r="A5" s="2" t="e">
        <f>#REF!&amp;#REF!</f>
        <v>#REF!</v>
      </c>
      <c r="I5" s="12" t="s">
        <v>1</v>
      </c>
    </row>
    <row r="6" spans="1:9" s="1" customFormat="1" ht="13.5" customHeight="1">
      <c r="A6" s="647" t="s">
        <v>2</v>
      </c>
      <c r="B6" s="654" t="s">
        <v>75</v>
      </c>
      <c r="C6" s="654" t="s">
        <v>76</v>
      </c>
      <c r="D6" s="654" t="s">
        <v>59</v>
      </c>
      <c r="E6" s="654" t="s">
        <v>67</v>
      </c>
      <c r="F6" s="648" t="s">
        <v>65</v>
      </c>
      <c r="G6" s="648" t="s">
        <v>36</v>
      </c>
      <c r="H6" s="648" t="s">
        <v>37</v>
      </c>
      <c r="I6" s="654" t="s">
        <v>10</v>
      </c>
    </row>
    <row r="7" spans="1:9" s="1" customFormat="1" ht="14.25" customHeight="1">
      <c r="A7" s="653"/>
      <c r="B7" s="653"/>
      <c r="C7" s="653"/>
      <c r="D7" s="653"/>
      <c r="E7" s="653"/>
      <c r="F7" s="650"/>
      <c r="G7" s="650"/>
      <c r="H7" s="650"/>
      <c r="I7" s="653"/>
    </row>
    <row r="8" spans="1:9" ht="18" customHeight="1">
      <c r="A8" s="23"/>
      <c r="B8" s="20"/>
      <c r="C8" s="20"/>
      <c r="D8" s="34"/>
      <c r="E8" s="20"/>
      <c r="F8" s="19"/>
      <c r="G8" s="19">
        <f>F8</f>
        <v>0</v>
      </c>
      <c r="H8" s="19">
        <f>IF(F8=0,0,ROUND((G8-F8)/F8*100,2))</f>
        <v>0</v>
      </c>
      <c r="I8" s="20"/>
    </row>
    <row r="9" spans="1:9" ht="18" customHeight="1">
      <c r="A9" s="23"/>
      <c r="B9" s="20"/>
      <c r="C9" s="20"/>
      <c r="D9" s="20"/>
      <c r="E9" s="20"/>
      <c r="F9" s="19"/>
      <c r="G9" s="19"/>
      <c r="H9" s="19"/>
      <c r="I9" s="20"/>
    </row>
    <row r="10" spans="1:9" ht="18" customHeight="1">
      <c r="A10" s="23"/>
      <c r="B10" s="20"/>
      <c r="C10" s="20"/>
      <c r="D10" s="20"/>
      <c r="E10" s="20"/>
      <c r="F10" s="19"/>
      <c r="G10" s="19"/>
      <c r="H10" s="19"/>
      <c r="I10" s="20"/>
    </row>
    <row r="11" spans="1:9" ht="18" customHeight="1">
      <c r="A11" s="23"/>
      <c r="B11" s="20"/>
      <c r="C11" s="20"/>
      <c r="D11" s="20"/>
      <c r="E11" s="20"/>
      <c r="F11" s="19"/>
      <c r="G11" s="19"/>
      <c r="H11" s="19"/>
      <c r="I11" s="20"/>
    </row>
    <row r="12" spans="1:9" ht="18" customHeight="1">
      <c r="A12" s="23"/>
      <c r="B12" s="20"/>
      <c r="C12" s="20"/>
      <c r="D12" s="20"/>
      <c r="E12" s="20"/>
      <c r="F12" s="19"/>
      <c r="G12" s="19"/>
      <c r="H12" s="19"/>
      <c r="I12" s="20"/>
    </row>
    <row r="13" spans="1:9" ht="18" customHeight="1">
      <c r="A13" s="23"/>
      <c r="B13" s="20"/>
      <c r="C13" s="20"/>
      <c r="D13" s="20"/>
      <c r="E13" s="20"/>
      <c r="F13" s="19"/>
      <c r="G13" s="19"/>
      <c r="H13" s="19"/>
      <c r="I13" s="20"/>
    </row>
    <row r="14" spans="1:9" ht="18" customHeight="1">
      <c r="A14" s="23"/>
      <c r="B14" s="20"/>
      <c r="C14" s="20"/>
      <c r="D14" s="20"/>
      <c r="E14" s="20"/>
      <c r="F14" s="19"/>
      <c r="G14" s="19"/>
      <c r="H14" s="19"/>
      <c r="I14" s="20"/>
    </row>
    <row r="15" spans="1:9" ht="18" customHeight="1">
      <c r="A15" s="23"/>
      <c r="B15" s="20"/>
      <c r="C15" s="20"/>
      <c r="D15" s="20"/>
      <c r="E15" s="20"/>
      <c r="F15" s="19"/>
      <c r="G15" s="19"/>
      <c r="H15" s="19"/>
      <c r="I15" s="20"/>
    </row>
    <row r="16" spans="1:9" ht="18" customHeight="1">
      <c r="A16" s="23"/>
      <c r="B16" s="20"/>
      <c r="C16" s="20"/>
      <c r="D16" s="20"/>
      <c r="E16" s="20"/>
      <c r="F16" s="19"/>
      <c r="G16" s="19"/>
      <c r="H16" s="19"/>
      <c r="I16" s="20"/>
    </row>
    <row r="17" spans="1:9" ht="18" customHeight="1">
      <c r="A17" s="23"/>
      <c r="B17" s="20"/>
      <c r="C17" s="20"/>
      <c r="D17" s="20"/>
      <c r="E17" s="20"/>
      <c r="F17" s="19"/>
      <c r="G17" s="19"/>
      <c r="H17" s="19"/>
      <c r="I17" s="20"/>
    </row>
    <row r="18" spans="1:9" ht="18" customHeight="1">
      <c r="A18" s="23"/>
      <c r="B18" s="20"/>
      <c r="C18" s="20"/>
      <c r="D18" s="20"/>
      <c r="E18" s="20"/>
      <c r="F18" s="19"/>
      <c r="G18" s="19"/>
      <c r="H18" s="19"/>
      <c r="I18" s="20"/>
    </row>
    <row r="19" spans="1:9" ht="18" customHeight="1">
      <c r="A19" s="23"/>
      <c r="B19" s="20"/>
      <c r="C19" s="20"/>
      <c r="D19" s="20"/>
      <c r="E19" s="20"/>
      <c r="F19" s="19"/>
      <c r="G19" s="19"/>
      <c r="H19" s="19"/>
      <c r="I19" s="20"/>
    </row>
    <row r="20" spans="1:9" ht="18" customHeight="1">
      <c r="A20" s="23"/>
      <c r="B20" s="20"/>
      <c r="C20" s="20"/>
      <c r="D20" s="20"/>
      <c r="E20" s="20"/>
      <c r="F20" s="19"/>
      <c r="G20" s="19"/>
      <c r="H20" s="19"/>
      <c r="I20" s="20"/>
    </row>
    <row r="21" spans="1:9" ht="18" customHeight="1">
      <c r="A21" s="23"/>
      <c r="B21" s="20"/>
      <c r="C21" s="20"/>
      <c r="D21" s="20"/>
      <c r="E21" s="20"/>
      <c r="F21" s="19"/>
      <c r="G21" s="19"/>
      <c r="H21" s="19"/>
      <c r="I21" s="20"/>
    </row>
    <row r="22" spans="1:9" ht="18" customHeight="1">
      <c r="A22" s="23"/>
      <c r="B22" s="20"/>
      <c r="C22" s="20"/>
      <c r="D22" s="20"/>
      <c r="E22" s="20"/>
      <c r="F22" s="19"/>
      <c r="G22" s="19"/>
      <c r="H22" s="19"/>
      <c r="I22" s="20"/>
    </row>
    <row r="23" spans="1:9" ht="18" customHeight="1">
      <c r="A23" s="23"/>
      <c r="B23" s="20"/>
      <c r="C23" s="20"/>
      <c r="D23" s="20"/>
      <c r="E23" s="20"/>
      <c r="F23" s="19"/>
      <c r="G23" s="19"/>
      <c r="H23" s="19"/>
      <c r="I23" s="20"/>
    </row>
    <row r="24" spans="1:9" ht="18" customHeight="1">
      <c r="A24" s="651" t="s">
        <v>13</v>
      </c>
      <c r="B24" s="652"/>
      <c r="C24" s="20"/>
      <c r="D24" s="20"/>
      <c r="E24" s="20"/>
      <c r="F24" s="19">
        <f>SUM(F8:F23)</f>
        <v>0</v>
      </c>
      <c r="G24" s="19">
        <f>SUM(G8:G23)</f>
        <v>0</v>
      </c>
      <c r="H24" s="19">
        <f>IF(F24=0,0,ROUND((G24-F24)/F24*100,2))</f>
        <v>0</v>
      </c>
      <c r="I24" s="20"/>
    </row>
  </sheetData>
  <mergeCells count="10">
    <mergeCell ref="E6:E7"/>
    <mergeCell ref="F6:F7"/>
    <mergeCell ref="G6:G7"/>
    <mergeCell ref="H6:H7"/>
    <mergeCell ref="I6:I7"/>
    <mergeCell ref="A24:B24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B17" sqref="B17"/>
    </sheetView>
  </sheetViews>
  <sheetFormatPr defaultColWidth="9" defaultRowHeight="18" customHeight="1"/>
  <cols>
    <col min="1" max="1" width="5" style="2" customWidth="1"/>
    <col min="2" max="2" width="18.75" style="3" customWidth="1"/>
    <col min="3" max="3" width="8.75" style="3" customWidth="1"/>
    <col min="4" max="4" width="8.125" style="3" customWidth="1"/>
    <col min="5" max="5" width="12" style="4" customWidth="1"/>
    <col min="6" max="6" width="12.75" style="522" customWidth="1"/>
    <col min="7" max="7" width="11.875" style="4" customWidth="1"/>
    <col min="8" max="8" width="13.75" style="4" hidden="1" customWidth="1"/>
    <col min="9" max="9" width="10.75" style="4" hidden="1" customWidth="1"/>
    <col min="10" max="10" width="6.625" style="4" hidden="1" customWidth="1"/>
    <col min="11" max="11" width="11.5" style="3" customWidth="1"/>
    <col min="12" max="16384" width="9" style="5"/>
  </cols>
  <sheetData>
    <row r="1" spans="1:12" ht="14.25" customHeight="1">
      <c r="A1" s="6"/>
      <c r="K1" s="7" t="e">
        <f>"表"&amp;#REF!</f>
        <v>#REF!</v>
      </c>
    </row>
    <row r="2" spans="1:12" ht="18" customHeight="1">
      <c r="A2" s="8" t="e">
        <f>#REF!</f>
        <v>#REF!</v>
      </c>
      <c r="B2" s="8"/>
      <c r="C2" s="8"/>
      <c r="D2" s="8"/>
      <c r="E2" s="9"/>
      <c r="F2" s="525"/>
      <c r="G2" s="9"/>
      <c r="H2" s="9"/>
      <c r="I2" s="9"/>
      <c r="J2" s="9"/>
      <c r="K2" s="8"/>
    </row>
    <row r="3" spans="1:12" ht="18" customHeight="1">
      <c r="A3" s="10" t="e">
        <f>#REF!&amp;"--"&amp;#REF!&amp;"明细表"</f>
        <v>#REF!</v>
      </c>
      <c r="B3" s="10"/>
      <c r="C3" s="10"/>
      <c r="D3" s="10"/>
      <c r="E3" s="11"/>
      <c r="F3" s="550"/>
      <c r="G3" s="11"/>
      <c r="H3" s="11"/>
      <c r="I3" s="11"/>
      <c r="J3" s="11"/>
      <c r="K3" s="10"/>
    </row>
    <row r="4" spans="1:12" ht="19.5" customHeight="1">
      <c r="A4" s="8" t="e">
        <f>#REF!&amp;#REF!</f>
        <v>#REF!</v>
      </c>
      <c r="B4" s="8"/>
      <c r="C4" s="8"/>
      <c r="D4" s="8"/>
      <c r="E4" s="9"/>
      <c r="F4" s="525"/>
      <c r="G4" s="9"/>
      <c r="H4" s="9"/>
      <c r="I4" s="9"/>
      <c r="J4" s="9"/>
      <c r="K4" s="8"/>
    </row>
    <row r="5" spans="1:12" ht="19.5" customHeight="1">
      <c r="A5" s="2" t="e">
        <f>#REF!&amp;#REF!</f>
        <v>#REF!</v>
      </c>
      <c r="K5" s="12" t="s">
        <v>1</v>
      </c>
    </row>
    <row r="6" spans="1:12" s="1" customFormat="1" ht="15.75" customHeight="1">
      <c r="A6" s="710" t="s">
        <v>2</v>
      </c>
      <c r="B6" s="711" t="s">
        <v>77</v>
      </c>
      <c r="C6" s="711" t="s">
        <v>78</v>
      </c>
      <c r="D6" s="705" t="s">
        <v>79</v>
      </c>
      <c r="E6" s="707" t="s">
        <v>61</v>
      </c>
      <c r="F6" s="708"/>
      <c r="G6" s="713" t="s">
        <v>80</v>
      </c>
      <c r="H6" s="707" t="s">
        <v>17</v>
      </c>
      <c r="I6" s="709"/>
      <c r="J6" s="715" t="s">
        <v>37</v>
      </c>
      <c r="K6" s="716" t="s">
        <v>81</v>
      </c>
    </row>
    <row r="7" spans="1:12" s="1" customFormat="1" ht="15.75" customHeight="1">
      <c r="A7" s="711"/>
      <c r="B7" s="711"/>
      <c r="C7" s="711"/>
      <c r="D7" s="712"/>
      <c r="E7" s="102" t="s">
        <v>82</v>
      </c>
      <c r="F7" s="531" t="s">
        <v>83</v>
      </c>
      <c r="G7" s="714"/>
      <c r="H7" s="102" t="s">
        <v>83</v>
      </c>
      <c r="I7" s="102" t="s">
        <v>84</v>
      </c>
      <c r="J7" s="715"/>
      <c r="K7" s="716"/>
      <c r="L7" s="5"/>
    </row>
    <row r="8" spans="1:12" ht="15.75" customHeight="1">
      <c r="A8" s="23">
        <v>1</v>
      </c>
      <c r="B8" s="20"/>
      <c r="C8" s="20"/>
      <c r="D8" s="295"/>
      <c r="E8" s="16"/>
      <c r="F8" s="531"/>
      <c r="G8" s="301">
        <f>E8</f>
        <v>0</v>
      </c>
      <c r="H8" s="551"/>
      <c r="I8" s="302"/>
      <c r="J8" s="304"/>
      <c r="K8" s="23"/>
    </row>
    <row r="9" spans="1:12" ht="15.75" customHeight="1">
      <c r="A9" s="23">
        <v>2</v>
      </c>
      <c r="B9" s="20"/>
      <c r="C9" s="20"/>
      <c r="D9" s="295"/>
      <c r="E9" s="16"/>
      <c r="F9" s="531"/>
      <c r="G9" s="301">
        <f>E9</f>
        <v>0</v>
      </c>
      <c r="H9" s="551"/>
      <c r="I9" s="302"/>
      <c r="J9" s="304"/>
      <c r="K9" s="23"/>
    </row>
    <row r="10" spans="1:12" ht="15.75" customHeight="1">
      <c r="A10" s="23">
        <v>3</v>
      </c>
      <c r="B10" s="524"/>
      <c r="C10" s="524"/>
      <c r="D10" s="295"/>
      <c r="E10" s="16"/>
      <c r="F10" s="531"/>
      <c r="G10" s="301">
        <f>E10</f>
        <v>0</v>
      </c>
      <c r="H10" s="551"/>
      <c r="I10" s="302"/>
      <c r="J10" s="304"/>
      <c r="K10" s="23"/>
    </row>
    <row r="11" spans="1:12" ht="15.75" customHeight="1">
      <c r="A11" s="23">
        <v>4</v>
      </c>
      <c r="B11" s="20"/>
      <c r="C11" s="20"/>
      <c r="D11" s="295"/>
      <c r="E11" s="16"/>
      <c r="F11" s="531"/>
      <c r="G11" s="301">
        <f>E11</f>
        <v>0</v>
      </c>
      <c r="H11" s="551"/>
      <c r="I11" s="302"/>
      <c r="J11" s="304"/>
      <c r="K11" s="23"/>
    </row>
    <row r="12" spans="1:12" ht="15.75" customHeight="1">
      <c r="A12" s="23"/>
      <c r="B12" s="53"/>
      <c r="C12" s="294"/>
      <c r="D12" s="295"/>
      <c r="E12" s="16"/>
      <c r="F12" s="531"/>
      <c r="G12" s="301"/>
      <c r="H12" s="551"/>
      <c r="I12" s="302"/>
      <c r="J12" s="304"/>
      <c r="K12" s="23"/>
    </row>
    <row r="13" spans="1:12" ht="15.75" customHeight="1">
      <c r="A13" s="23"/>
      <c r="B13" s="138"/>
      <c r="C13" s="294"/>
      <c r="D13" s="295"/>
      <c r="E13" s="16"/>
      <c r="F13" s="531"/>
      <c r="G13" s="301"/>
      <c r="H13" s="551"/>
      <c r="I13" s="302"/>
      <c r="J13" s="304"/>
      <c r="K13" s="23"/>
    </row>
    <row r="14" spans="1:12" ht="15.75" customHeight="1">
      <c r="A14" s="23"/>
      <c r="B14" s="20"/>
      <c r="C14" s="294"/>
      <c r="D14" s="295"/>
      <c r="E14" s="16"/>
      <c r="F14" s="531"/>
      <c r="G14" s="301"/>
      <c r="H14" s="551"/>
      <c r="I14" s="302"/>
      <c r="J14" s="304"/>
      <c r="K14" s="23"/>
    </row>
    <row r="15" spans="1:12" ht="15.75" customHeight="1">
      <c r="A15" s="23"/>
      <c r="B15" s="20"/>
      <c r="C15" s="294"/>
      <c r="D15" s="295"/>
      <c r="E15" s="16"/>
      <c r="F15" s="531"/>
      <c r="G15" s="301"/>
      <c r="H15" s="551"/>
      <c r="I15" s="302"/>
      <c r="J15" s="304"/>
      <c r="K15" s="23"/>
    </row>
    <row r="16" spans="1:12" ht="15.75" customHeight="1">
      <c r="A16" s="23"/>
      <c r="B16" s="20"/>
      <c r="C16" s="294"/>
      <c r="D16" s="295"/>
      <c r="E16" s="16"/>
      <c r="F16" s="531"/>
      <c r="G16" s="301"/>
      <c r="H16" s="551"/>
      <c r="I16" s="302"/>
      <c r="J16" s="304"/>
      <c r="K16" s="23"/>
    </row>
    <row r="17" spans="1:11" ht="15.75" customHeight="1">
      <c r="A17" s="23"/>
      <c r="B17" s="20"/>
      <c r="C17" s="294"/>
      <c r="D17" s="295"/>
      <c r="E17" s="16"/>
      <c r="F17" s="531"/>
      <c r="G17" s="301"/>
      <c r="H17" s="551"/>
      <c r="I17" s="302"/>
      <c r="J17" s="304"/>
      <c r="K17" s="23"/>
    </row>
    <row r="18" spans="1:11" ht="15.75" customHeight="1">
      <c r="A18" s="23"/>
      <c r="B18" s="20"/>
      <c r="C18" s="294"/>
      <c r="D18" s="295"/>
      <c r="E18" s="16"/>
      <c r="F18" s="531"/>
      <c r="G18" s="301"/>
      <c r="H18" s="551"/>
      <c r="I18" s="302"/>
      <c r="J18" s="304"/>
      <c r="K18" s="23"/>
    </row>
    <row r="19" spans="1:11" ht="15.75" customHeight="1">
      <c r="A19" s="23"/>
      <c r="B19" s="20"/>
      <c r="C19" s="294"/>
      <c r="D19" s="295"/>
      <c r="E19" s="552"/>
      <c r="F19" s="553"/>
      <c r="G19" s="301"/>
      <c r="H19" s="554"/>
      <c r="I19" s="302"/>
      <c r="J19" s="304"/>
      <c r="K19" s="23"/>
    </row>
    <row r="20" spans="1:11" ht="15.75" customHeight="1">
      <c r="A20" s="23"/>
      <c r="B20" s="20"/>
      <c r="C20" s="294"/>
      <c r="D20" s="295"/>
      <c r="E20" s="552"/>
      <c r="F20" s="553"/>
      <c r="G20" s="301"/>
      <c r="H20" s="554"/>
      <c r="I20" s="302"/>
      <c r="J20" s="304"/>
      <c r="K20" s="23"/>
    </row>
    <row r="21" spans="1:11" ht="15.75" customHeight="1">
      <c r="A21" s="23"/>
      <c r="B21" s="20"/>
      <c r="C21" s="294"/>
      <c r="D21" s="295"/>
      <c r="E21" s="552"/>
      <c r="F21" s="553"/>
      <c r="G21" s="301"/>
      <c r="H21" s="554"/>
      <c r="I21" s="302"/>
      <c r="J21" s="304"/>
      <c r="K21" s="23"/>
    </row>
    <row r="22" spans="1:11" ht="15.75" customHeight="1">
      <c r="A22" s="23"/>
      <c r="B22" s="20"/>
      <c r="C22" s="294"/>
      <c r="D22" s="295"/>
      <c r="E22" s="552"/>
      <c r="F22" s="553"/>
      <c r="G22" s="301"/>
      <c r="H22" s="554"/>
      <c r="I22" s="302"/>
      <c r="J22" s="304"/>
      <c r="K22" s="23"/>
    </row>
    <row r="23" spans="1:11" ht="15.75" customHeight="1">
      <c r="A23" s="651" t="s">
        <v>13</v>
      </c>
      <c r="B23" s="652"/>
      <c r="C23" s="20"/>
      <c r="D23" s="20"/>
      <c r="E23" s="552">
        <f>SUM(E8:E22)</f>
        <v>0</v>
      </c>
      <c r="F23" s="146">
        <f>SUM(F8:F22)</f>
        <v>0</v>
      </c>
      <c r="G23" s="552">
        <f>SUM(G8:G22)</f>
        <v>0</v>
      </c>
      <c r="H23" s="306">
        <f>SUM(H8:H22)</f>
        <v>0</v>
      </c>
      <c r="I23" s="307"/>
      <c r="J23" s="304" t="e">
        <f>(H23-F23)/F23</f>
        <v>#DIV/0!</v>
      </c>
      <c r="K23" s="304"/>
    </row>
    <row r="24" spans="1:11" ht="18" customHeight="1">
      <c r="C24" s="169"/>
    </row>
    <row r="25" spans="1:11" ht="18" customHeight="1">
      <c r="C25" s="300"/>
    </row>
    <row r="26" spans="1:11" ht="18" customHeight="1">
      <c r="C26" s="169"/>
    </row>
  </sheetData>
  <mergeCells count="10">
    <mergeCell ref="J6:J7"/>
    <mergeCell ref="K6:K7"/>
    <mergeCell ref="E6:F6"/>
    <mergeCell ref="H6:I6"/>
    <mergeCell ref="A23:B23"/>
    <mergeCell ref="A6:A7"/>
    <mergeCell ref="B6:B7"/>
    <mergeCell ref="C6:C7"/>
    <mergeCell ref="D6:D7"/>
    <mergeCell ref="G6:G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activeCell="L18" sqref="L18"/>
    </sheetView>
  </sheetViews>
  <sheetFormatPr defaultColWidth="9" defaultRowHeight="18" customHeight="1"/>
  <cols>
    <col min="1" max="1" width="4.875" style="2" customWidth="1"/>
    <col min="2" max="2" width="16" style="3" customWidth="1"/>
    <col min="3" max="3" width="7.875" style="3" customWidth="1"/>
    <col min="4" max="4" width="6.625" style="4" customWidth="1"/>
    <col min="5" max="5" width="10" style="4" customWidth="1"/>
    <col min="6" max="6" width="11.875" style="4" customWidth="1"/>
    <col min="7" max="7" width="13.125" style="4" customWidth="1"/>
    <col min="8" max="8" width="8.25" style="4" customWidth="1"/>
    <col min="9" max="9" width="9.5" style="4" customWidth="1"/>
    <col min="10" max="10" width="10.75" style="4" customWidth="1"/>
    <col min="11" max="11" width="9.5" style="4" customWidth="1"/>
    <col min="12" max="12" width="11.625" style="3" customWidth="1"/>
    <col min="13" max="16384" width="9" style="5"/>
  </cols>
  <sheetData>
    <row r="1" spans="1:12" ht="14.25" customHeight="1">
      <c r="A1" s="6"/>
      <c r="L1" s="7" t="e">
        <f>"表"&amp;#REF!</f>
        <v>#REF!</v>
      </c>
    </row>
    <row r="2" spans="1:12" ht="18" customHeight="1">
      <c r="A2" s="8" t="e">
        <f>#REF!</f>
        <v>#REF!</v>
      </c>
      <c r="B2" s="8"/>
      <c r="C2" s="8"/>
      <c r="D2" s="9"/>
      <c r="E2" s="9"/>
      <c r="F2" s="9"/>
      <c r="G2" s="9"/>
      <c r="H2" s="9"/>
      <c r="I2" s="9"/>
      <c r="J2" s="9"/>
      <c r="K2" s="9"/>
      <c r="L2" s="8"/>
    </row>
    <row r="3" spans="1:12" ht="18" customHeight="1">
      <c r="A3" s="10" t="e">
        <f>#REF!&amp;"--"&amp;#REF!&amp;"清查评估明细表"</f>
        <v>#REF!</v>
      </c>
      <c r="B3" s="10"/>
      <c r="C3" s="10"/>
      <c r="D3" s="11"/>
      <c r="E3" s="11"/>
      <c r="F3" s="11"/>
      <c r="G3" s="11"/>
      <c r="H3" s="11"/>
      <c r="I3" s="11"/>
      <c r="J3" s="11"/>
      <c r="K3" s="11"/>
      <c r="L3" s="10"/>
    </row>
    <row r="4" spans="1:12" ht="12.75" customHeight="1">
      <c r="A4" s="8" t="e">
        <f>#REF!&amp;#REF!</f>
        <v>#REF!</v>
      </c>
      <c r="B4" s="8"/>
      <c r="C4" s="8"/>
      <c r="D4" s="9"/>
      <c r="E4" s="9"/>
      <c r="F4" s="9"/>
      <c r="G4" s="9"/>
      <c r="H4" s="9"/>
      <c r="I4" s="9"/>
      <c r="J4" s="9"/>
      <c r="K4" s="9"/>
      <c r="L4" s="8"/>
    </row>
    <row r="5" spans="1:12" ht="14.25" customHeight="1">
      <c r="A5" s="2" t="e">
        <f>#REF!&amp;#REF!</f>
        <v>#REF!</v>
      </c>
      <c r="L5" s="12" t="s">
        <v>1</v>
      </c>
    </row>
    <row r="6" spans="1:12" s="1" customFormat="1" ht="13.5" customHeight="1">
      <c r="A6" s="647" t="s">
        <v>2</v>
      </c>
      <c r="B6" s="654" t="s">
        <v>77</v>
      </c>
      <c r="C6" s="718" t="s">
        <v>79</v>
      </c>
      <c r="D6" s="707" t="s">
        <v>7</v>
      </c>
      <c r="E6" s="717"/>
      <c r="F6" s="709"/>
      <c r="G6" s="648" t="s">
        <v>85</v>
      </c>
      <c r="H6" s="648" t="s">
        <v>80</v>
      </c>
      <c r="I6" s="533" t="s">
        <v>17</v>
      </c>
      <c r="J6" s="534"/>
      <c r="K6" s="648" t="s">
        <v>37</v>
      </c>
      <c r="L6" s="654" t="s">
        <v>10</v>
      </c>
    </row>
    <row r="7" spans="1:12" s="1" customFormat="1" ht="14.25" customHeight="1">
      <c r="A7" s="653"/>
      <c r="B7" s="653"/>
      <c r="C7" s="653"/>
      <c r="D7" s="13" t="s">
        <v>82</v>
      </c>
      <c r="E7" s="13" t="s">
        <v>84</v>
      </c>
      <c r="F7" s="13" t="s">
        <v>83</v>
      </c>
      <c r="G7" s="655"/>
      <c r="H7" s="650"/>
      <c r="I7" s="13" t="s">
        <v>84</v>
      </c>
      <c r="J7" s="13" t="s">
        <v>83</v>
      </c>
      <c r="K7" s="650"/>
      <c r="L7" s="653"/>
    </row>
    <row r="8" spans="1:12" ht="18" customHeight="1">
      <c r="A8" s="549"/>
      <c r="B8" s="549"/>
      <c r="C8" s="549"/>
      <c r="D8" s="549"/>
      <c r="E8" s="549"/>
      <c r="F8" s="549">
        <v>0</v>
      </c>
      <c r="G8" s="19">
        <f>F8</f>
        <v>0</v>
      </c>
      <c r="H8" s="19"/>
      <c r="I8" s="19"/>
      <c r="J8" s="19"/>
      <c r="K8" s="19">
        <f>IF(G8=0,0,ROUND((J8-G8)/G8*100,2))</f>
        <v>0</v>
      </c>
      <c r="L8" s="20"/>
    </row>
    <row r="9" spans="1:12" ht="18" customHeight="1">
      <c r="A9" s="549"/>
      <c r="B9" s="549"/>
      <c r="C9" s="549"/>
      <c r="D9" s="549"/>
      <c r="E9" s="549"/>
      <c r="F9" s="549"/>
      <c r="G9" s="19"/>
      <c r="H9" s="19"/>
      <c r="I9" s="19"/>
      <c r="J9" s="19"/>
      <c r="K9" s="19"/>
      <c r="L9" s="20"/>
    </row>
    <row r="10" spans="1:12" ht="18" customHeight="1">
      <c r="A10" s="549"/>
      <c r="B10" s="549"/>
      <c r="C10" s="549"/>
      <c r="D10" s="549"/>
      <c r="E10" s="549"/>
      <c r="F10" s="549"/>
      <c r="G10" s="19"/>
      <c r="H10" s="19"/>
      <c r="I10" s="19"/>
      <c r="J10" s="19"/>
      <c r="K10" s="19"/>
      <c r="L10" s="20"/>
    </row>
    <row r="11" spans="1:12" ht="18" customHeight="1">
      <c r="A11" s="549"/>
      <c r="B11" s="549"/>
      <c r="C11" s="549"/>
      <c r="D11" s="549"/>
      <c r="E11" s="549"/>
      <c r="F11" s="549"/>
      <c r="G11" s="19"/>
      <c r="H11" s="19"/>
      <c r="I11" s="19"/>
      <c r="J11" s="19"/>
      <c r="K11" s="19"/>
      <c r="L11" s="20"/>
    </row>
    <row r="12" spans="1:12" ht="18" customHeight="1">
      <c r="A12" s="549"/>
      <c r="B12" s="549"/>
      <c r="C12" s="549"/>
      <c r="D12" s="549"/>
      <c r="E12" s="549"/>
      <c r="F12" s="549"/>
      <c r="G12" s="19"/>
      <c r="H12" s="19"/>
      <c r="I12" s="19"/>
      <c r="J12" s="19"/>
      <c r="K12" s="19"/>
      <c r="L12" s="20"/>
    </row>
    <row r="13" spans="1:12" ht="18" customHeight="1">
      <c r="A13" s="549"/>
      <c r="B13" s="549"/>
      <c r="C13" s="549"/>
      <c r="D13" s="549"/>
      <c r="E13" s="549"/>
      <c r="F13" s="549"/>
      <c r="G13" s="19"/>
      <c r="H13" s="19"/>
      <c r="I13" s="19"/>
      <c r="J13" s="19"/>
      <c r="K13" s="19"/>
      <c r="L13" s="20"/>
    </row>
    <row r="14" spans="1:12" ht="18" customHeight="1">
      <c r="A14" s="549"/>
      <c r="B14" s="549"/>
      <c r="C14" s="549"/>
      <c r="D14" s="549"/>
      <c r="E14" s="549"/>
      <c r="F14" s="549"/>
      <c r="G14" s="19"/>
      <c r="H14" s="19"/>
      <c r="I14" s="19"/>
      <c r="J14" s="19"/>
      <c r="K14" s="19"/>
      <c r="L14" s="20"/>
    </row>
    <row r="15" spans="1:12" ht="18" customHeight="1">
      <c r="A15" s="549"/>
      <c r="B15" s="549"/>
      <c r="C15" s="549"/>
      <c r="D15" s="549"/>
      <c r="E15" s="549"/>
      <c r="F15" s="549"/>
      <c r="G15" s="19"/>
      <c r="H15" s="19"/>
      <c r="I15" s="19"/>
      <c r="J15" s="19"/>
      <c r="K15" s="19"/>
      <c r="L15" s="20"/>
    </row>
    <row r="16" spans="1:12" ht="18" customHeight="1">
      <c r="A16" s="549"/>
      <c r="B16" s="549"/>
      <c r="C16" s="549"/>
      <c r="D16" s="549"/>
      <c r="E16" s="549"/>
      <c r="F16" s="549"/>
      <c r="G16" s="19"/>
      <c r="H16" s="19"/>
      <c r="I16" s="19"/>
      <c r="J16" s="19"/>
      <c r="K16" s="19"/>
      <c r="L16" s="20"/>
    </row>
    <row r="17" spans="1:12" ht="18" customHeight="1">
      <c r="A17" s="549"/>
      <c r="B17" s="549"/>
      <c r="C17" s="549"/>
      <c r="D17" s="549"/>
      <c r="E17" s="549"/>
      <c r="F17" s="549"/>
      <c r="G17" s="19"/>
      <c r="H17" s="19"/>
      <c r="I17" s="19"/>
      <c r="J17" s="19"/>
      <c r="K17" s="19"/>
      <c r="L17" s="20"/>
    </row>
    <row r="18" spans="1:12" ht="18" customHeight="1">
      <c r="A18" s="549"/>
      <c r="B18" s="549"/>
      <c r="C18" s="549"/>
      <c r="D18" s="549"/>
      <c r="E18" s="549"/>
      <c r="F18" s="549"/>
      <c r="G18" s="19"/>
      <c r="H18" s="19"/>
      <c r="I18" s="19"/>
      <c r="J18" s="19"/>
      <c r="K18" s="19"/>
      <c r="L18" s="20"/>
    </row>
    <row r="19" spans="1:12" ht="18" customHeight="1">
      <c r="A19" s="26"/>
      <c r="B19" s="20"/>
      <c r="C19" s="20"/>
      <c r="D19" s="19"/>
      <c r="E19" s="19"/>
      <c r="F19" s="19"/>
      <c r="G19" s="19"/>
      <c r="H19" s="19"/>
      <c r="I19" s="19"/>
      <c r="J19" s="19"/>
      <c r="K19" s="19"/>
      <c r="L19" s="20"/>
    </row>
    <row r="20" spans="1:12" ht="18" customHeight="1">
      <c r="A20" s="26"/>
      <c r="B20" s="20"/>
      <c r="C20" s="20"/>
      <c r="D20" s="19"/>
      <c r="E20" s="19"/>
      <c r="F20" s="19"/>
      <c r="G20" s="19"/>
      <c r="H20" s="19"/>
      <c r="I20" s="19"/>
      <c r="J20" s="19"/>
      <c r="K20" s="19"/>
      <c r="L20" s="20"/>
    </row>
    <row r="21" spans="1:12" ht="18" customHeight="1">
      <c r="A21" s="26"/>
      <c r="B21" s="20"/>
      <c r="C21" s="20"/>
      <c r="D21" s="19"/>
      <c r="E21" s="19"/>
      <c r="F21" s="19"/>
      <c r="G21" s="19"/>
      <c r="H21" s="19"/>
      <c r="I21" s="19"/>
      <c r="J21" s="19"/>
      <c r="K21" s="19"/>
      <c r="L21" s="20"/>
    </row>
    <row r="22" spans="1:12" ht="18" customHeight="1">
      <c r="A22" s="26"/>
      <c r="B22" s="20"/>
      <c r="C22" s="20"/>
      <c r="D22" s="19"/>
      <c r="E22" s="19"/>
      <c r="F22" s="19"/>
      <c r="G22" s="19"/>
      <c r="H22" s="19"/>
      <c r="I22" s="19"/>
      <c r="J22" s="19"/>
      <c r="K22" s="19"/>
      <c r="L22" s="20"/>
    </row>
    <row r="23" spans="1:12" ht="18" customHeight="1">
      <c r="A23" s="651" t="s">
        <v>13</v>
      </c>
      <c r="B23" s="652"/>
      <c r="C23" s="20"/>
      <c r="D23" s="19"/>
      <c r="E23" s="19"/>
      <c r="F23" s="19">
        <f>SUM(F8:F22)</f>
        <v>0</v>
      </c>
      <c r="G23" s="19">
        <f>SUM(G8:G22)</f>
        <v>0</v>
      </c>
      <c r="H23" s="19"/>
      <c r="I23" s="19"/>
      <c r="J23" s="19">
        <f>SUM(J8:J22)</f>
        <v>0</v>
      </c>
      <c r="K23" s="19">
        <f>IF(G23=0,0,ROUND((J23-G23)/G23*100,2))</f>
        <v>0</v>
      </c>
      <c r="L23" s="20"/>
    </row>
  </sheetData>
  <mergeCells count="9">
    <mergeCell ref="G6:G7"/>
    <mergeCell ref="H6:H7"/>
    <mergeCell ref="K6:K7"/>
    <mergeCell ref="L6:L7"/>
    <mergeCell ref="D6:F6"/>
    <mergeCell ref="A23:B23"/>
    <mergeCell ref="A6:A7"/>
    <mergeCell ref="B6:B7"/>
    <mergeCell ref="C6:C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16.75" style="3" customWidth="1"/>
    <col min="3" max="3" width="8.875" style="3" customWidth="1"/>
    <col min="4" max="4" width="9.875" style="4" customWidth="1"/>
    <col min="5" max="5" width="10.75" style="4" customWidth="1"/>
    <col min="6" max="6" width="13.5" style="4" customWidth="1"/>
    <col min="7" max="7" width="8.25" style="4" customWidth="1"/>
    <col min="8" max="8" width="9.125" style="4" customWidth="1"/>
    <col min="9" max="9" width="12.75" style="4" customWidth="1"/>
    <col min="10" max="10" width="9.5" style="4" hidden="1" customWidth="1"/>
    <col min="11" max="11" width="11.625" style="3" customWidth="1"/>
    <col min="12" max="16384" width="9" style="5"/>
  </cols>
  <sheetData>
    <row r="1" spans="1:11" ht="14.25" customHeight="1">
      <c r="A1" s="6"/>
      <c r="K1" s="7" t="e">
        <f>"表"&amp;#REF!</f>
        <v>#REF!</v>
      </c>
    </row>
    <row r="2" spans="1:11" ht="18" customHeight="1">
      <c r="A2" s="8" t="e">
        <f>#REF!</f>
        <v>#REF!</v>
      </c>
      <c r="B2" s="8"/>
      <c r="C2" s="8"/>
      <c r="D2" s="9"/>
      <c r="E2" s="9"/>
      <c r="F2" s="9"/>
      <c r="G2" s="9"/>
      <c r="H2" s="9"/>
      <c r="I2" s="9"/>
      <c r="J2" s="9"/>
      <c r="K2" s="8"/>
    </row>
    <row r="3" spans="1:11" ht="18" customHeight="1">
      <c r="A3" s="10" t="e">
        <f>#REF!&amp;"--"&amp;#REF!&amp;"清查评估明细表"</f>
        <v>#REF!</v>
      </c>
      <c r="B3" s="10"/>
      <c r="C3" s="10"/>
      <c r="D3" s="11"/>
      <c r="E3" s="11"/>
      <c r="F3" s="11"/>
      <c r="G3" s="11"/>
      <c r="H3" s="11"/>
      <c r="I3" s="11"/>
      <c r="J3" s="11"/>
      <c r="K3" s="10"/>
    </row>
    <row r="4" spans="1:11" ht="12.75" customHeight="1">
      <c r="A4" s="8" t="e">
        <f>#REF!&amp;#REF!</f>
        <v>#REF!</v>
      </c>
      <c r="B4" s="8"/>
      <c r="C4" s="8"/>
      <c r="D4" s="9"/>
      <c r="E4" s="9"/>
      <c r="F4" s="9"/>
      <c r="G4" s="9"/>
      <c r="H4" s="9"/>
      <c r="I4" s="9"/>
      <c r="J4" s="9"/>
      <c r="K4" s="8"/>
    </row>
    <row r="5" spans="1:11" ht="14.25" customHeight="1">
      <c r="A5" s="2" t="e">
        <f>#REF!&amp;#REF!</f>
        <v>#REF!</v>
      </c>
      <c r="K5" s="12" t="s">
        <v>1</v>
      </c>
    </row>
    <row r="6" spans="1:11" s="1" customFormat="1" ht="13.5" customHeight="1">
      <c r="A6" s="647" t="s">
        <v>2</v>
      </c>
      <c r="B6" s="654" t="s">
        <v>77</v>
      </c>
      <c r="C6" s="718" t="s">
        <v>79</v>
      </c>
      <c r="D6" s="707" t="s">
        <v>61</v>
      </c>
      <c r="E6" s="717"/>
      <c r="F6" s="709"/>
      <c r="G6" s="648" t="s">
        <v>80</v>
      </c>
      <c r="H6" s="533" t="s">
        <v>17</v>
      </c>
      <c r="I6" s="534"/>
      <c r="J6" s="648" t="s">
        <v>37</v>
      </c>
      <c r="K6" s="654" t="s">
        <v>10</v>
      </c>
    </row>
    <row r="7" spans="1:11" s="1" customFormat="1" ht="14.25" customHeight="1">
      <c r="A7" s="653"/>
      <c r="B7" s="653"/>
      <c r="C7" s="653"/>
      <c r="D7" s="13" t="s">
        <v>82</v>
      </c>
      <c r="E7" s="13" t="s">
        <v>84</v>
      </c>
      <c r="F7" s="13" t="s">
        <v>83</v>
      </c>
      <c r="G7" s="650"/>
      <c r="H7" s="13" t="s">
        <v>84</v>
      </c>
      <c r="I7" s="13" t="s">
        <v>83</v>
      </c>
      <c r="J7" s="650"/>
      <c r="K7" s="653"/>
    </row>
    <row r="8" spans="1:11" s="1" customFormat="1" ht="14.25" customHeight="1">
      <c r="A8" s="20"/>
      <c r="B8" s="545"/>
      <c r="C8" s="20"/>
      <c r="D8" s="19"/>
      <c r="E8" s="19"/>
      <c r="F8" s="19"/>
      <c r="G8" s="19"/>
      <c r="H8" s="19"/>
      <c r="I8" s="547"/>
      <c r="J8" s="548"/>
      <c r="K8" s="16"/>
    </row>
    <row r="9" spans="1:11" s="1" customFormat="1" ht="14.25" customHeight="1">
      <c r="A9" s="20"/>
      <c r="B9" s="545"/>
      <c r="C9" s="20"/>
      <c r="D9" s="19"/>
      <c r="E9" s="19"/>
      <c r="F9" s="19"/>
      <c r="G9" s="19"/>
      <c r="H9" s="19"/>
      <c r="I9" s="547"/>
      <c r="J9" s="548"/>
      <c r="K9" s="16"/>
    </row>
    <row r="10" spans="1:11" s="1" customFormat="1" ht="14.25" customHeight="1">
      <c r="A10" s="20"/>
      <c r="B10" s="545"/>
      <c r="C10" s="20"/>
      <c r="D10" s="19"/>
      <c r="E10" s="19"/>
      <c r="F10" s="19"/>
      <c r="G10" s="19"/>
      <c r="H10" s="19"/>
      <c r="I10" s="547"/>
      <c r="J10" s="548"/>
      <c r="K10" s="16"/>
    </row>
    <row r="11" spans="1:11" s="1" customFormat="1" ht="14.25" customHeight="1">
      <c r="A11" s="20"/>
      <c r="B11" s="545"/>
      <c r="C11" s="20"/>
      <c r="D11" s="19"/>
      <c r="E11" s="19"/>
      <c r="F11" s="19"/>
      <c r="G11" s="19"/>
      <c r="H11" s="19"/>
      <c r="I11" s="547"/>
      <c r="J11" s="548"/>
      <c r="K11" s="16"/>
    </row>
    <row r="12" spans="1:11" s="1" customFormat="1" ht="14.25" customHeight="1">
      <c r="A12" s="20"/>
      <c r="B12" s="545"/>
      <c r="C12" s="20"/>
      <c r="D12" s="19"/>
      <c r="E12" s="19"/>
      <c r="F12" s="19"/>
      <c r="G12" s="19"/>
      <c r="H12" s="19"/>
      <c r="I12" s="547"/>
      <c r="J12" s="548"/>
      <c r="K12" s="16"/>
    </row>
    <row r="13" spans="1:11" s="1" customFormat="1" ht="14.25" customHeight="1">
      <c r="A13" s="20"/>
      <c r="B13" s="545"/>
      <c r="C13" s="20"/>
      <c r="D13" s="546"/>
      <c r="E13" s="19"/>
      <c r="F13" s="19"/>
      <c r="G13" s="546"/>
      <c r="H13" s="19"/>
      <c r="I13" s="530"/>
      <c r="J13" s="548"/>
      <c r="K13" s="16"/>
    </row>
    <row r="14" spans="1:11" s="1" customFormat="1" ht="14.25" customHeight="1">
      <c r="A14" s="20"/>
      <c r="B14" s="545"/>
      <c r="C14" s="20"/>
      <c r="D14" s="546"/>
      <c r="E14" s="19"/>
      <c r="F14" s="19"/>
      <c r="G14" s="546"/>
      <c r="H14" s="19"/>
      <c r="I14" s="530"/>
      <c r="J14" s="548"/>
      <c r="K14" s="16"/>
    </row>
    <row r="15" spans="1:11" s="1" customFormat="1" ht="14.25" customHeight="1">
      <c r="A15" s="20"/>
      <c r="B15" s="545"/>
      <c r="C15" s="20"/>
      <c r="D15" s="546"/>
      <c r="E15" s="19"/>
      <c r="F15" s="19"/>
      <c r="G15" s="546"/>
      <c r="H15" s="19"/>
      <c r="I15" s="530"/>
      <c r="J15" s="548"/>
      <c r="K15" s="16"/>
    </row>
    <row r="16" spans="1:11" s="1" customFormat="1" ht="14.25" customHeight="1">
      <c r="A16" s="20"/>
      <c r="B16" s="545"/>
      <c r="C16" s="20"/>
      <c r="D16" s="546"/>
      <c r="E16" s="19"/>
      <c r="F16" s="19"/>
      <c r="G16" s="546"/>
      <c r="H16" s="19"/>
      <c r="I16" s="530"/>
      <c r="J16" s="548"/>
      <c r="K16" s="16"/>
    </row>
    <row r="17" spans="1:11" s="1" customFormat="1" ht="14.25" customHeight="1">
      <c r="A17" s="20"/>
      <c r="B17" s="545"/>
      <c r="C17" s="20"/>
      <c r="D17" s="546"/>
      <c r="E17" s="19"/>
      <c r="F17" s="19"/>
      <c r="G17" s="546"/>
      <c r="H17" s="19"/>
      <c r="I17" s="530"/>
      <c r="J17" s="548"/>
      <c r="K17" s="16"/>
    </row>
    <row r="18" spans="1:11" s="1" customFormat="1" ht="14.25" customHeight="1">
      <c r="A18" s="20"/>
      <c r="B18" s="545"/>
      <c r="C18" s="20"/>
      <c r="D18" s="546"/>
      <c r="E18" s="19"/>
      <c r="F18" s="19"/>
      <c r="G18" s="546"/>
      <c r="H18" s="19"/>
      <c r="I18" s="530"/>
      <c r="J18" s="548"/>
      <c r="K18" s="16"/>
    </row>
    <row r="19" spans="1:11" s="1" customFormat="1" ht="14.25" customHeight="1">
      <c r="A19" s="20"/>
      <c r="B19" s="545"/>
      <c r="C19" s="20"/>
      <c r="D19" s="546"/>
      <c r="E19" s="19"/>
      <c r="F19" s="19"/>
      <c r="G19" s="546"/>
      <c r="H19" s="19"/>
      <c r="I19" s="530"/>
      <c r="J19" s="548"/>
      <c r="K19" s="16"/>
    </row>
    <row r="20" spans="1:11" ht="18" customHeight="1">
      <c r="A20" s="719" t="s">
        <v>13</v>
      </c>
      <c r="B20" s="719"/>
      <c r="C20" s="20"/>
      <c r="D20" s="19"/>
      <c r="E20" s="19"/>
      <c r="F20" s="19">
        <f>SUM(F8:F19)</f>
        <v>0</v>
      </c>
      <c r="G20" s="19"/>
      <c r="H20" s="19"/>
      <c r="I20" s="530">
        <f>SUM(I8:I19)</f>
        <v>0</v>
      </c>
      <c r="J20" s="19"/>
      <c r="K20" s="20"/>
    </row>
  </sheetData>
  <mergeCells count="8">
    <mergeCell ref="G6:G7"/>
    <mergeCell ref="J6:J7"/>
    <mergeCell ref="K6:K7"/>
    <mergeCell ref="D6:F6"/>
    <mergeCell ref="A20:B20"/>
    <mergeCell ref="A6:A7"/>
    <mergeCell ref="B6:B7"/>
    <mergeCell ref="C6:C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14.25" style="3" customWidth="1"/>
    <col min="3" max="3" width="10.125" style="3" customWidth="1"/>
    <col min="4" max="4" width="8.875" style="4" customWidth="1"/>
    <col min="5" max="5" width="11.375" style="4" customWidth="1"/>
    <col min="6" max="6" width="12.5" style="4" customWidth="1"/>
    <col min="7" max="7" width="8.25" style="4" customWidth="1"/>
    <col min="8" max="8" width="9.375" style="4" customWidth="1"/>
    <col min="9" max="9" width="12.5" style="4" customWidth="1"/>
    <col min="10" max="10" width="9.5" style="4" hidden="1" customWidth="1"/>
    <col min="11" max="11" width="11.625" style="3" customWidth="1"/>
    <col min="12" max="16384" width="9" style="5"/>
  </cols>
  <sheetData>
    <row r="1" spans="1:11" ht="14.25" customHeight="1">
      <c r="A1" s="6"/>
      <c r="K1" s="7" t="e">
        <f>"表"&amp;#REF!</f>
        <v>#REF!</v>
      </c>
    </row>
    <row r="2" spans="1:11" ht="18" customHeight="1">
      <c r="A2" s="8" t="e">
        <f>#REF!</f>
        <v>#REF!</v>
      </c>
      <c r="B2" s="8"/>
      <c r="C2" s="8"/>
      <c r="D2" s="9"/>
      <c r="E2" s="9"/>
      <c r="F2" s="9"/>
      <c r="G2" s="9"/>
      <c r="H2" s="9"/>
      <c r="I2" s="9"/>
      <c r="J2" s="9"/>
      <c r="K2" s="8"/>
    </row>
    <row r="3" spans="1:11" ht="18" customHeight="1">
      <c r="A3" s="10" t="e">
        <f>#REF!&amp;"--"&amp;#REF!&amp;"清查评估明细表"</f>
        <v>#REF!</v>
      </c>
      <c r="B3" s="10"/>
      <c r="C3" s="10"/>
      <c r="D3" s="11"/>
      <c r="E3" s="11"/>
      <c r="F3" s="11"/>
      <c r="G3" s="11"/>
      <c r="H3" s="11"/>
      <c r="I3" s="11"/>
      <c r="J3" s="11"/>
      <c r="K3" s="10"/>
    </row>
    <row r="4" spans="1:11" ht="12.75" customHeight="1">
      <c r="A4" s="8" t="e">
        <f>#REF!&amp;#REF!</f>
        <v>#REF!</v>
      </c>
      <c r="B4" s="8"/>
      <c r="C4" s="8"/>
      <c r="D4" s="9"/>
      <c r="E4" s="9"/>
      <c r="F4" s="9"/>
      <c r="G4" s="9"/>
      <c r="H4" s="9"/>
      <c r="I4" s="9"/>
      <c r="J4" s="9"/>
      <c r="K4" s="8"/>
    </row>
    <row r="5" spans="1:11" ht="14.25" customHeight="1">
      <c r="A5" s="2" t="e">
        <f>#REF!&amp;#REF!</f>
        <v>#REF!</v>
      </c>
      <c r="K5" s="12" t="s">
        <v>1</v>
      </c>
    </row>
    <row r="6" spans="1:11" s="1" customFormat="1" ht="13.5" customHeight="1">
      <c r="A6" s="647" t="s">
        <v>2</v>
      </c>
      <c r="B6" s="654" t="s">
        <v>77</v>
      </c>
      <c r="C6" s="718" t="s">
        <v>79</v>
      </c>
      <c r="D6" s="707" t="s">
        <v>61</v>
      </c>
      <c r="E6" s="717"/>
      <c r="F6" s="709"/>
      <c r="G6" s="648" t="s">
        <v>80</v>
      </c>
      <c r="H6" s="533" t="s">
        <v>17</v>
      </c>
      <c r="I6" s="534"/>
      <c r="J6" s="648" t="s">
        <v>9</v>
      </c>
      <c r="K6" s="654" t="s">
        <v>10</v>
      </c>
    </row>
    <row r="7" spans="1:11" s="1" customFormat="1" ht="14.25" customHeight="1">
      <c r="A7" s="706"/>
      <c r="B7" s="706"/>
      <c r="C7" s="706"/>
      <c r="D7" s="13" t="s">
        <v>82</v>
      </c>
      <c r="E7" s="13" t="s">
        <v>84</v>
      </c>
      <c r="F7" s="13" t="s">
        <v>83</v>
      </c>
      <c r="G7" s="655"/>
      <c r="H7" s="13" t="s">
        <v>84</v>
      </c>
      <c r="I7" s="13" t="s">
        <v>83</v>
      </c>
      <c r="J7" s="655"/>
      <c r="K7" s="706"/>
    </row>
    <row r="8" spans="1:11" s="1" customFormat="1" ht="14.25" customHeight="1">
      <c r="A8" s="100"/>
      <c r="B8" s="20"/>
      <c r="C8" s="20"/>
      <c r="D8" s="19"/>
      <c r="E8" s="19"/>
      <c r="F8" s="13"/>
      <c r="G8" s="19"/>
      <c r="H8" s="19"/>
      <c r="I8" s="13"/>
      <c r="J8" s="24"/>
      <c r="K8" s="100"/>
    </row>
    <row r="9" spans="1:11" s="1" customFormat="1" ht="14.25" customHeight="1">
      <c r="A9" s="100"/>
      <c r="B9" s="20"/>
      <c r="C9" s="20"/>
      <c r="D9" s="19"/>
      <c r="E9" s="19"/>
      <c r="F9" s="13"/>
      <c r="G9" s="19"/>
      <c r="H9" s="19"/>
      <c r="I9" s="13"/>
      <c r="J9" s="24"/>
      <c r="K9" s="100"/>
    </row>
    <row r="10" spans="1:11" s="1" customFormat="1" ht="14.25" customHeight="1">
      <c r="A10" s="100"/>
      <c r="B10" s="20"/>
      <c r="C10" s="20"/>
      <c r="D10" s="19"/>
      <c r="E10" s="19"/>
      <c r="F10" s="13"/>
      <c r="G10" s="19"/>
      <c r="H10" s="19"/>
      <c r="I10" s="13"/>
      <c r="J10" s="24"/>
      <c r="K10" s="100"/>
    </row>
    <row r="11" spans="1:11" s="1" customFormat="1" ht="14.25" customHeight="1">
      <c r="A11" s="100"/>
      <c r="B11" s="20"/>
      <c r="C11" s="20"/>
      <c r="D11" s="19"/>
      <c r="E11" s="19"/>
      <c r="F11" s="13"/>
      <c r="G11" s="19"/>
      <c r="H11" s="19"/>
      <c r="I11" s="13"/>
      <c r="J11" s="24"/>
      <c r="K11" s="100"/>
    </row>
    <row r="12" spans="1:11" s="1" customFormat="1" ht="14.25" customHeight="1">
      <c r="A12" s="100"/>
      <c r="B12" s="20"/>
      <c r="C12" s="20"/>
      <c r="D12" s="19"/>
      <c r="E12" s="19"/>
      <c r="F12" s="13"/>
      <c r="G12" s="19"/>
      <c r="H12" s="19"/>
      <c r="I12" s="13"/>
      <c r="J12" s="24"/>
      <c r="K12" s="100"/>
    </row>
    <row r="13" spans="1:11" s="1" customFormat="1" ht="14.25" customHeight="1">
      <c r="A13" s="100"/>
      <c r="B13" s="20"/>
      <c r="C13" s="20"/>
      <c r="D13" s="19"/>
      <c r="E13" s="19"/>
      <c r="F13" s="13"/>
      <c r="G13" s="19"/>
      <c r="H13" s="19"/>
      <c r="I13" s="13"/>
      <c r="J13" s="24"/>
      <c r="K13" s="100"/>
    </row>
    <row r="14" spans="1:11" s="1" customFormat="1" ht="14.25" customHeight="1">
      <c r="A14" s="100"/>
      <c r="B14" s="20"/>
      <c r="C14" s="20"/>
      <c r="D14" s="19"/>
      <c r="E14" s="19"/>
      <c r="F14" s="13"/>
      <c r="G14" s="19"/>
      <c r="H14" s="19"/>
      <c r="I14" s="13"/>
      <c r="J14" s="24"/>
      <c r="K14" s="100"/>
    </row>
    <row r="15" spans="1:11" s="1" customFormat="1" ht="14.25" customHeight="1">
      <c r="A15" s="100"/>
      <c r="B15" s="20"/>
      <c r="C15" s="20"/>
      <c r="D15" s="19"/>
      <c r="E15" s="19"/>
      <c r="F15" s="13"/>
      <c r="G15" s="19"/>
      <c r="H15" s="19"/>
      <c r="I15" s="13"/>
      <c r="J15" s="24"/>
      <c r="K15" s="100"/>
    </row>
    <row r="16" spans="1:11" s="1" customFormat="1" ht="14.25" customHeight="1">
      <c r="A16" s="100"/>
      <c r="B16" s="20"/>
      <c r="C16" s="20"/>
      <c r="D16" s="19"/>
      <c r="E16" s="19"/>
      <c r="F16" s="13"/>
      <c r="G16" s="19"/>
      <c r="H16" s="19"/>
      <c r="I16" s="13"/>
      <c r="J16" s="24"/>
      <c r="K16" s="100"/>
    </row>
    <row r="17" spans="1:11" s="1" customFormat="1" ht="14.25" customHeight="1">
      <c r="A17" s="100"/>
      <c r="B17" s="20"/>
      <c r="C17" s="20"/>
      <c r="D17" s="19"/>
      <c r="E17" s="19"/>
      <c r="F17" s="13"/>
      <c r="G17" s="19"/>
      <c r="H17" s="19"/>
      <c r="I17" s="13"/>
      <c r="J17" s="24"/>
      <c r="K17" s="100"/>
    </row>
    <row r="18" spans="1:11" s="1" customFormat="1" ht="14.25" customHeight="1">
      <c r="A18" s="100"/>
      <c r="B18" s="138"/>
      <c r="C18" s="138"/>
      <c r="D18" s="543"/>
      <c r="E18" s="543"/>
      <c r="F18" s="13"/>
      <c r="G18" s="544"/>
      <c r="H18" s="543"/>
      <c r="I18" s="13"/>
      <c r="J18" s="24"/>
      <c r="K18" s="100"/>
    </row>
    <row r="19" spans="1:11" s="1" customFormat="1" ht="14.25" customHeight="1">
      <c r="A19" s="100"/>
      <c r="B19" s="138"/>
      <c r="C19" s="138"/>
      <c r="D19" s="543"/>
      <c r="E19" s="543"/>
      <c r="F19" s="13"/>
      <c r="G19" s="544"/>
      <c r="H19" s="543"/>
      <c r="I19" s="13"/>
      <c r="J19" s="24"/>
      <c r="K19" s="100"/>
    </row>
    <row r="20" spans="1:11" s="1" customFormat="1" ht="14.25" customHeight="1">
      <c r="A20" s="100"/>
      <c r="B20" s="138"/>
      <c r="C20" s="138"/>
      <c r="D20" s="543"/>
      <c r="E20" s="543"/>
      <c r="F20" s="13"/>
      <c r="G20" s="544"/>
      <c r="H20" s="543"/>
      <c r="I20" s="13"/>
      <c r="J20" s="24"/>
      <c r="K20" s="100"/>
    </row>
    <row r="21" spans="1:11" s="1" customFormat="1" ht="14.25" customHeight="1">
      <c r="A21" s="100"/>
      <c r="B21" s="138"/>
      <c r="C21" s="138"/>
      <c r="D21" s="543"/>
      <c r="E21" s="543"/>
      <c r="F21" s="13"/>
      <c r="G21" s="544"/>
      <c r="H21" s="543"/>
      <c r="I21" s="13"/>
      <c r="J21" s="24"/>
      <c r="K21" s="100"/>
    </row>
    <row r="22" spans="1:11" s="1" customFormat="1" ht="14.25" customHeight="1">
      <c r="A22" s="100"/>
      <c r="B22" s="100"/>
      <c r="C22" s="100"/>
      <c r="D22" s="13"/>
      <c r="E22" s="13"/>
      <c r="F22" s="13"/>
      <c r="G22" s="24"/>
      <c r="H22" s="13"/>
      <c r="I22" s="13"/>
      <c r="J22" s="24"/>
      <c r="K22" s="100"/>
    </row>
    <row r="23" spans="1:11" s="1" customFormat="1" ht="14.25" customHeight="1">
      <c r="A23" s="100"/>
      <c r="B23" s="100"/>
      <c r="C23" s="100"/>
      <c r="D23" s="13"/>
      <c r="E23" s="13"/>
      <c r="F23" s="13"/>
      <c r="G23" s="24"/>
      <c r="H23" s="13"/>
      <c r="I23" s="13"/>
      <c r="J23" s="24"/>
      <c r="K23" s="100"/>
    </row>
    <row r="24" spans="1:11" s="1" customFormat="1" ht="14.25" customHeight="1">
      <c r="A24" s="100"/>
      <c r="B24" s="100"/>
      <c r="C24" s="100"/>
      <c r="D24" s="13"/>
      <c r="E24" s="13"/>
      <c r="F24" s="13"/>
      <c r="G24" s="24"/>
      <c r="H24" s="13"/>
      <c r="I24" s="13"/>
      <c r="J24" s="24"/>
      <c r="K24" s="100"/>
    </row>
    <row r="25" spans="1:11" s="1" customFormat="1" ht="14.25" customHeight="1">
      <c r="A25" s="100"/>
      <c r="B25" s="100"/>
      <c r="C25" s="100"/>
      <c r="D25" s="13"/>
      <c r="E25" s="13"/>
      <c r="F25" s="13"/>
      <c r="G25" s="24"/>
      <c r="H25" s="13"/>
      <c r="I25" s="13"/>
      <c r="J25" s="24"/>
      <c r="K25" s="100"/>
    </row>
    <row r="26" spans="1:11" ht="18" customHeight="1">
      <c r="A26" s="651" t="s">
        <v>13</v>
      </c>
      <c r="B26" s="652"/>
      <c r="C26" s="20"/>
      <c r="D26" s="19"/>
      <c r="E26" s="19"/>
      <c r="F26" s="19">
        <v>0</v>
      </c>
      <c r="G26" s="19"/>
      <c r="H26" s="19"/>
      <c r="I26" s="19">
        <f>SUM(I8:I25)</f>
        <v>0</v>
      </c>
      <c r="J26" s="19">
        <v>0</v>
      </c>
      <c r="K26" s="20"/>
    </row>
  </sheetData>
  <mergeCells count="8">
    <mergeCell ref="G6:G7"/>
    <mergeCell ref="J6:J7"/>
    <mergeCell ref="K6:K7"/>
    <mergeCell ref="D6:F6"/>
    <mergeCell ref="A26:B26"/>
    <mergeCell ref="A6:A7"/>
    <mergeCell ref="B6:B7"/>
    <mergeCell ref="C6:C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25" style="3" customWidth="1"/>
    <col min="3" max="3" width="7" style="3" customWidth="1"/>
    <col min="4" max="4" width="6.625" style="4" customWidth="1"/>
    <col min="5" max="5" width="9.375" style="4" customWidth="1"/>
    <col min="6" max="6" width="11.375" style="4" customWidth="1"/>
    <col min="7" max="7" width="10.75" style="4" customWidth="1"/>
    <col min="8" max="8" width="7.875" style="4" customWidth="1"/>
    <col min="9" max="9" width="8.25" style="4" customWidth="1"/>
    <col min="10" max="10" width="9.5" style="4" customWidth="1"/>
    <col min="11" max="11" width="12.375" style="4" customWidth="1"/>
    <col min="12" max="12" width="5.625" style="4" hidden="1" customWidth="1"/>
    <col min="13" max="13" width="12.375" style="3" customWidth="1"/>
    <col min="14" max="16384" width="9" style="5"/>
  </cols>
  <sheetData>
    <row r="1" spans="1:13" ht="14.25" customHeight="1">
      <c r="A1" s="6"/>
      <c r="M1" s="7" t="e">
        <f>"表"&amp;#REF!</f>
        <v>#REF!</v>
      </c>
    </row>
    <row r="2" spans="1:13" ht="18" customHeight="1">
      <c r="A2" s="8" t="e">
        <f>#REF!</f>
        <v>#REF!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8"/>
    </row>
    <row r="3" spans="1:13" ht="18" customHeight="1">
      <c r="A3" s="10" t="e">
        <f>#REF!&amp;"--"&amp;#REF!&amp;"清查评估明细表"</f>
        <v>#REF!</v>
      </c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0"/>
    </row>
    <row r="4" spans="1:13" ht="12.75" customHeight="1">
      <c r="A4" s="8" t="e">
        <f>#REF!&amp;#REF!</f>
        <v>#REF!</v>
      </c>
      <c r="B4" s="8"/>
      <c r="C4" s="8"/>
      <c r="D4" s="9"/>
      <c r="E4" s="9"/>
      <c r="F4" s="9"/>
      <c r="G4" s="9"/>
      <c r="H4" s="9"/>
      <c r="I4" s="9"/>
      <c r="J4" s="9"/>
      <c r="K4" s="9"/>
      <c r="L4" s="9"/>
      <c r="M4" s="8"/>
    </row>
    <row r="5" spans="1:13" ht="14.25" customHeight="1">
      <c r="A5" s="2" t="e">
        <f>#REF!&amp;#REF!</f>
        <v>#REF!</v>
      </c>
      <c r="M5" s="12" t="s">
        <v>1</v>
      </c>
    </row>
    <row r="6" spans="1:13" s="1" customFormat="1" ht="13.5" customHeight="1">
      <c r="A6" s="647" t="s">
        <v>2</v>
      </c>
      <c r="B6" s="654" t="s">
        <v>77</v>
      </c>
      <c r="C6" s="718" t="s">
        <v>79</v>
      </c>
      <c r="D6" s="707" t="s">
        <v>61</v>
      </c>
      <c r="E6" s="717"/>
      <c r="F6" s="709"/>
      <c r="G6" s="713" t="s">
        <v>86</v>
      </c>
      <c r="H6" s="648" t="s">
        <v>87</v>
      </c>
      <c r="I6" s="648" t="s">
        <v>80</v>
      </c>
      <c r="J6" s="707" t="s">
        <v>17</v>
      </c>
      <c r="K6" s="709"/>
      <c r="L6" s="648" t="s">
        <v>37</v>
      </c>
      <c r="M6" s="654" t="s">
        <v>10</v>
      </c>
    </row>
    <row r="7" spans="1:13" s="1" customFormat="1" ht="14.25" customHeight="1">
      <c r="A7" s="720"/>
      <c r="B7" s="720"/>
      <c r="C7" s="720"/>
      <c r="D7" s="13" t="s">
        <v>82</v>
      </c>
      <c r="E7" s="13" t="s">
        <v>84</v>
      </c>
      <c r="F7" s="13" t="s">
        <v>83</v>
      </c>
      <c r="G7" s="655"/>
      <c r="H7" s="721"/>
      <c r="I7" s="650"/>
      <c r="J7" s="13" t="s">
        <v>84</v>
      </c>
      <c r="K7" s="13" t="s">
        <v>83</v>
      </c>
      <c r="L7" s="650"/>
      <c r="M7" s="653"/>
    </row>
    <row r="8" spans="1:13" s="1" customFormat="1" ht="14.25" customHeight="1">
      <c r="A8" s="16"/>
      <c r="B8" s="296"/>
      <c r="C8" s="16"/>
      <c r="D8" s="296"/>
      <c r="E8" s="102"/>
      <c r="F8" s="540"/>
      <c r="G8" s="540"/>
      <c r="H8" s="540"/>
      <c r="I8" s="296"/>
      <c r="J8" s="542"/>
      <c r="K8" s="13"/>
      <c r="L8" s="15"/>
      <c r="M8" s="14"/>
    </row>
    <row r="9" spans="1:13" s="1" customFormat="1" ht="15" customHeight="1">
      <c r="A9" s="16"/>
      <c r="B9" s="296"/>
      <c r="C9" s="16"/>
      <c r="D9" s="296"/>
      <c r="E9" s="102"/>
      <c r="F9" s="540"/>
      <c r="G9" s="540"/>
      <c r="H9" s="540"/>
      <c r="I9" s="296"/>
      <c r="J9" s="542"/>
      <c r="K9" s="13"/>
      <c r="L9" s="15"/>
      <c r="M9" s="14"/>
    </row>
    <row r="10" spans="1:13" s="1" customFormat="1" ht="14.25" customHeight="1">
      <c r="A10" s="16"/>
      <c r="B10" s="296"/>
      <c r="C10" s="16"/>
      <c r="D10" s="296"/>
      <c r="E10" s="102"/>
      <c r="F10" s="540"/>
      <c r="G10" s="540"/>
      <c r="H10" s="540"/>
      <c r="I10" s="296"/>
      <c r="J10" s="542"/>
      <c r="K10" s="13"/>
      <c r="L10" s="15"/>
      <c r="M10" s="14"/>
    </row>
    <row r="11" spans="1:13" s="1" customFormat="1" ht="14.25" customHeight="1">
      <c r="A11" s="16"/>
      <c r="B11" s="296"/>
      <c r="C11" s="16"/>
      <c r="D11" s="296"/>
      <c r="E11" s="102"/>
      <c r="F11" s="540"/>
      <c r="G11" s="540"/>
      <c r="H11" s="540"/>
      <c r="I11" s="296"/>
      <c r="J11" s="542"/>
      <c r="K11" s="13"/>
      <c r="L11" s="15"/>
      <c r="M11" s="14"/>
    </row>
    <row r="12" spans="1:13" s="1" customFormat="1" ht="14.25" customHeight="1">
      <c r="A12" s="16"/>
      <c r="B12" s="296"/>
      <c r="C12" s="16"/>
      <c r="D12" s="296"/>
      <c r="E12" s="102"/>
      <c r="F12" s="540"/>
      <c r="G12" s="540"/>
      <c r="H12" s="540"/>
      <c r="I12" s="296"/>
      <c r="J12" s="542"/>
      <c r="K12" s="13"/>
      <c r="L12" s="15"/>
      <c r="M12" s="14"/>
    </row>
    <row r="13" spans="1:13" s="1" customFormat="1" ht="14.25" customHeight="1">
      <c r="A13" s="16"/>
      <c r="B13" s="296"/>
      <c r="C13" s="16"/>
      <c r="D13" s="296"/>
      <c r="E13" s="102"/>
      <c r="F13" s="540"/>
      <c r="G13" s="540"/>
      <c r="H13" s="540"/>
      <c r="I13" s="296"/>
      <c r="J13" s="542"/>
      <c r="K13" s="13"/>
      <c r="L13" s="15"/>
      <c r="M13" s="14"/>
    </row>
    <row r="14" spans="1:13" s="1" customFormat="1" ht="14.25" customHeight="1">
      <c r="A14" s="16"/>
      <c r="B14" s="296"/>
      <c r="C14" s="541"/>
      <c r="D14" s="296"/>
      <c r="E14" s="102"/>
      <c r="F14" s="540"/>
      <c r="G14" s="540"/>
      <c r="H14" s="540"/>
      <c r="I14" s="296"/>
      <c r="J14" s="542"/>
      <c r="K14" s="13"/>
      <c r="L14" s="15"/>
      <c r="M14" s="14"/>
    </row>
    <row r="15" spans="1:13" s="1" customFormat="1" ht="14.25" customHeight="1">
      <c r="A15" s="16"/>
      <c r="B15" s="296"/>
      <c r="C15" s="16"/>
      <c r="D15" s="296"/>
      <c r="E15" s="102"/>
      <c r="F15" s="540"/>
      <c r="G15" s="540"/>
      <c r="H15" s="540"/>
      <c r="I15" s="296"/>
      <c r="J15" s="542"/>
      <c r="K15" s="13"/>
      <c r="L15" s="15"/>
      <c r="M15" s="14"/>
    </row>
    <row r="16" spans="1:13" s="1" customFormat="1" ht="14.25" customHeight="1">
      <c r="A16" s="16"/>
      <c r="B16" s="296"/>
      <c r="C16" s="16"/>
      <c r="D16" s="296"/>
      <c r="E16" s="102"/>
      <c r="F16" s="540"/>
      <c r="G16" s="540"/>
      <c r="H16" s="540"/>
      <c r="I16" s="296"/>
      <c r="J16" s="542"/>
      <c r="K16" s="13"/>
      <c r="L16" s="15"/>
      <c r="M16" s="14"/>
    </row>
    <row r="17" spans="1:13" s="1" customFormat="1" ht="14.25" customHeight="1">
      <c r="A17" s="16"/>
      <c r="B17" s="296"/>
      <c r="C17" s="16"/>
      <c r="D17" s="296"/>
      <c r="E17" s="102"/>
      <c r="F17" s="540"/>
      <c r="G17" s="540"/>
      <c r="H17" s="540"/>
      <c r="I17" s="296"/>
      <c r="J17" s="542"/>
      <c r="K17" s="13"/>
      <c r="L17" s="15"/>
      <c r="M17" s="14"/>
    </row>
    <row r="18" spans="1:13" s="1" customFormat="1" ht="14.25" customHeight="1">
      <c r="A18" s="16"/>
      <c r="B18" s="296"/>
      <c r="C18" s="16"/>
      <c r="D18" s="296"/>
      <c r="E18" s="102"/>
      <c r="F18" s="540"/>
      <c r="G18" s="540"/>
      <c r="H18" s="540"/>
      <c r="I18" s="296"/>
      <c r="J18" s="542"/>
      <c r="K18" s="13"/>
      <c r="L18" s="15"/>
      <c r="M18" s="14"/>
    </row>
    <row r="19" spans="1:13" s="1" customFormat="1" ht="14.25" customHeight="1">
      <c r="A19" s="16"/>
      <c r="B19" s="296"/>
      <c r="C19" s="16"/>
      <c r="D19" s="296"/>
      <c r="E19" s="102"/>
      <c r="F19" s="540"/>
      <c r="G19" s="540"/>
      <c r="H19" s="540"/>
      <c r="I19" s="296"/>
      <c r="J19" s="13"/>
      <c r="K19" s="13"/>
      <c r="L19" s="15"/>
      <c r="M19" s="14"/>
    </row>
    <row r="20" spans="1:13" s="1" customFormat="1" ht="14.25" customHeight="1">
      <c r="A20" s="16"/>
      <c r="B20" s="296"/>
      <c r="C20" s="16"/>
      <c r="D20" s="296"/>
      <c r="E20" s="102"/>
      <c r="F20" s="540"/>
      <c r="G20" s="540"/>
      <c r="H20" s="540"/>
      <c r="I20" s="296"/>
      <c r="J20" s="13"/>
      <c r="K20" s="13"/>
      <c r="L20" s="15"/>
      <c r="M20" s="14"/>
    </row>
    <row r="21" spans="1:13" s="1" customFormat="1" ht="14.25" customHeight="1">
      <c r="A21" s="16"/>
      <c r="B21" s="296"/>
      <c r="C21" s="16"/>
      <c r="D21" s="296"/>
      <c r="E21" s="102"/>
      <c r="F21" s="540"/>
      <c r="G21" s="540"/>
      <c r="H21" s="540"/>
      <c r="I21" s="296"/>
      <c r="J21" s="13"/>
      <c r="K21" s="13"/>
      <c r="L21" s="15"/>
      <c r="M21" s="14"/>
    </row>
    <row r="22" spans="1:13" s="1" customFormat="1" ht="14.25" customHeight="1">
      <c r="A22" s="16"/>
      <c r="B22" s="296"/>
      <c r="C22" s="16"/>
      <c r="D22" s="296"/>
      <c r="E22" s="102"/>
      <c r="F22" s="540"/>
      <c r="G22" s="540"/>
      <c r="H22" s="540"/>
      <c r="I22" s="296"/>
      <c r="J22" s="13"/>
      <c r="K22" s="13"/>
      <c r="L22" s="15"/>
      <c r="M22" s="14"/>
    </row>
    <row r="23" spans="1:13" s="1" customFormat="1" ht="14.25" customHeight="1">
      <c r="A23" s="16"/>
      <c r="B23" s="296"/>
      <c r="C23" s="16"/>
      <c r="D23" s="296"/>
      <c r="E23" s="102"/>
      <c r="F23" s="540"/>
      <c r="G23" s="540"/>
      <c r="H23" s="540"/>
      <c r="I23" s="296"/>
      <c r="J23" s="13"/>
      <c r="K23" s="13"/>
      <c r="L23" s="15"/>
      <c r="M23" s="14"/>
    </row>
    <row r="24" spans="1:13" s="1" customFormat="1" ht="14.25" customHeight="1">
      <c r="A24" s="16"/>
      <c r="B24" s="296"/>
      <c r="C24" s="16"/>
      <c r="D24" s="296"/>
      <c r="E24" s="102"/>
      <c r="F24" s="540"/>
      <c r="G24" s="540"/>
      <c r="H24" s="540"/>
      <c r="I24" s="296"/>
      <c r="J24" s="13"/>
      <c r="K24" s="13"/>
      <c r="L24" s="15"/>
      <c r="M24" s="14"/>
    </row>
    <row r="25" spans="1:13" s="1" customFormat="1" ht="14.25" customHeight="1">
      <c r="A25" s="16"/>
      <c r="B25" s="296"/>
      <c r="C25" s="16"/>
      <c r="D25" s="296"/>
      <c r="E25" s="102"/>
      <c r="F25" s="540"/>
      <c r="G25" s="540"/>
      <c r="H25" s="540"/>
      <c r="I25" s="296"/>
      <c r="J25" s="13"/>
      <c r="K25" s="13"/>
      <c r="L25" s="15"/>
      <c r="M25" s="14"/>
    </row>
    <row r="26" spans="1:13" s="1" customFormat="1" ht="14.25" customHeight="1">
      <c r="A26" s="16"/>
      <c r="B26" s="296"/>
      <c r="C26" s="16"/>
      <c r="D26" s="296"/>
      <c r="E26" s="102"/>
      <c r="F26" s="540"/>
      <c r="G26" s="540"/>
      <c r="H26" s="540"/>
      <c r="I26" s="296"/>
      <c r="J26" s="13"/>
      <c r="K26" s="13"/>
      <c r="L26" s="15"/>
      <c r="M26" s="14"/>
    </row>
    <row r="27" spans="1:13" s="1" customFormat="1" ht="14.25" customHeight="1">
      <c r="A27" s="16"/>
      <c r="B27" s="296"/>
      <c r="C27" s="16"/>
      <c r="D27" s="296"/>
      <c r="E27" s="102"/>
      <c r="F27" s="540"/>
      <c r="G27" s="540"/>
      <c r="H27" s="540"/>
      <c r="I27" s="296"/>
      <c r="J27" s="13"/>
      <c r="K27" s="13"/>
      <c r="L27" s="15"/>
      <c r="M27" s="14"/>
    </row>
    <row r="28" spans="1:13" ht="18" customHeight="1">
      <c r="A28" s="711" t="s">
        <v>13</v>
      </c>
      <c r="B28" s="711"/>
      <c r="C28" s="16"/>
      <c r="D28" s="102"/>
      <c r="E28" s="102"/>
      <c r="F28" s="102">
        <f>SUM(F8:F27)</f>
        <v>0</v>
      </c>
      <c r="G28" s="102">
        <f>SUM(G8:G27)</f>
        <v>0</v>
      </c>
      <c r="H28" s="540"/>
      <c r="I28" s="102"/>
      <c r="J28" s="102"/>
      <c r="K28" s="102">
        <f>SUM(K8:K27)</f>
        <v>0</v>
      </c>
      <c r="L28" s="102">
        <f>IF(G28=0,0,ROUND((K28-G28)/G28*100,2))</f>
        <v>0</v>
      </c>
      <c r="M28" s="16"/>
    </row>
  </sheetData>
  <mergeCells count="11">
    <mergeCell ref="L6:L7"/>
    <mergeCell ref="M6:M7"/>
    <mergeCell ref="D6:F6"/>
    <mergeCell ref="J6:K6"/>
    <mergeCell ref="A28:B28"/>
    <mergeCell ref="A6:A7"/>
    <mergeCell ref="B6:B7"/>
    <mergeCell ref="C6:C7"/>
    <mergeCell ref="G6:G7"/>
    <mergeCell ref="H6:H7"/>
    <mergeCell ref="I6:I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11.25" style="2" customWidth="1"/>
    <col min="3" max="3" width="9.5" style="3" customWidth="1"/>
    <col min="4" max="4" width="7.875" style="3" customWidth="1"/>
    <col min="5" max="5" width="6.625" style="4" customWidth="1"/>
    <col min="6" max="6" width="8.125" style="4" customWidth="1"/>
    <col min="7" max="7" width="11.75" style="4" customWidth="1"/>
    <col min="8" max="8" width="13.125" style="4" customWidth="1"/>
    <col min="9" max="9" width="8.25" style="4" customWidth="1"/>
    <col min="10" max="10" width="9.25" style="4" customWidth="1"/>
    <col min="11" max="11" width="12" style="4" customWidth="1"/>
    <col min="12" max="12" width="9.5" style="4" customWidth="1"/>
    <col min="13" max="13" width="11.625" style="3" customWidth="1"/>
    <col min="14" max="16384" width="9" style="5"/>
  </cols>
  <sheetData>
    <row r="1" spans="1:13" ht="14.25" customHeight="1">
      <c r="A1" s="6"/>
      <c r="B1" s="6"/>
      <c r="M1" s="7" t="e">
        <f>"表"&amp;#REF!</f>
        <v>#REF!</v>
      </c>
    </row>
    <row r="2" spans="1:13" ht="18" customHeight="1">
      <c r="A2" s="8" t="e">
        <f>#REF!</f>
        <v>#REF!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8"/>
    </row>
    <row r="3" spans="1:13" ht="18" customHeight="1">
      <c r="A3" s="10" t="e">
        <f>#REF!&amp;"--"&amp;#REF!&amp;"清查评估明细表"</f>
        <v>#REF!</v>
      </c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0"/>
    </row>
    <row r="4" spans="1:13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8"/>
    </row>
    <row r="5" spans="1:13" ht="14.25" customHeight="1">
      <c r="A5" s="2" t="e">
        <f>#REF!&amp;#REF!</f>
        <v>#REF!</v>
      </c>
      <c r="M5" s="12" t="s">
        <v>1</v>
      </c>
    </row>
    <row r="6" spans="1:13" s="1" customFormat="1" ht="13.5" customHeight="1">
      <c r="A6" s="647" t="s">
        <v>2</v>
      </c>
      <c r="B6" s="647" t="s">
        <v>88</v>
      </c>
      <c r="C6" s="654" t="s">
        <v>89</v>
      </c>
      <c r="D6" s="718" t="s">
        <v>79</v>
      </c>
      <c r="E6" s="707" t="s">
        <v>61</v>
      </c>
      <c r="F6" s="717"/>
      <c r="G6" s="709"/>
      <c r="H6" s="648" t="s">
        <v>85</v>
      </c>
      <c r="I6" s="648" t="s">
        <v>80</v>
      </c>
      <c r="J6" s="707" t="s">
        <v>17</v>
      </c>
      <c r="K6" s="709"/>
      <c r="L6" s="648" t="s">
        <v>37</v>
      </c>
      <c r="M6" s="654" t="s">
        <v>10</v>
      </c>
    </row>
    <row r="7" spans="1:13" s="1" customFormat="1" ht="14.25" customHeight="1">
      <c r="A7" s="653"/>
      <c r="B7" s="653"/>
      <c r="C7" s="653"/>
      <c r="D7" s="653"/>
      <c r="E7" s="13" t="s">
        <v>82</v>
      </c>
      <c r="F7" s="13" t="s">
        <v>84</v>
      </c>
      <c r="G7" s="13" t="s">
        <v>83</v>
      </c>
      <c r="H7" s="655"/>
      <c r="I7" s="650"/>
      <c r="J7" s="13" t="s">
        <v>84</v>
      </c>
      <c r="K7" s="13" t="s">
        <v>83</v>
      </c>
      <c r="L7" s="650"/>
      <c r="M7" s="653"/>
    </row>
    <row r="8" spans="1:13" ht="18" customHeight="1">
      <c r="A8" s="26"/>
      <c r="B8" s="26"/>
      <c r="C8" s="20"/>
      <c r="D8" s="20"/>
      <c r="E8" s="19"/>
      <c r="F8" s="19"/>
      <c r="G8" s="19">
        <v>0</v>
      </c>
      <c r="H8" s="19">
        <f>G8</f>
        <v>0</v>
      </c>
      <c r="I8" s="19"/>
      <c r="J8" s="19"/>
      <c r="K8" s="19"/>
      <c r="L8" s="19">
        <f>IF(H8=0,0,ROUND((K8-H8)/H8*100,2))</f>
        <v>0</v>
      </c>
      <c r="M8" s="20"/>
    </row>
    <row r="9" spans="1:13" ht="18" customHeight="1">
      <c r="A9" s="26"/>
      <c r="B9" s="26"/>
      <c r="C9" s="20"/>
      <c r="D9" s="20"/>
      <c r="E9" s="19"/>
      <c r="F9" s="19"/>
      <c r="G9" s="19"/>
      <c r="H9" s="19"/>
      <c r="I9" s="19"/>
      <c r="J9" s="19"/>
      <c r="K9" s="19"/>
      <c r="L9" s="19"/>
      <c r="M9" s="20"/>
    </row>
    <row r="10" spans="1:13" ht="18" customHeight="1">
      <c r="A10" s="26"/>
      <c r="B10" s="26"/>
      <c r="C10" s="20"/>
      <c r="D10" s="20"/>
      <c r="E10" s="19"/>
      <c r="F10" s="19"/>
      <c r="G10" s="19"/>
      <c r="H10" s="19"/>
      <c r="I10" s="19"/>
      <c r="J10" s="19"/>
      <c r="K10" s="19"/>
      <c r="L10" s="19"/>
      <c r="M10" s="20"/>
    </row>
    <row r="11" spans="1:13" ht="18" customHeight="1">
      <c r="A11" s="26"/>
      <c r="B11" s="26"/>
      <c r="C11" s="20"/>
      <c r="D11" s="20"/>
      <c r="E11" s="19"/>
      <c r="F11" s="19"/>
      <c r="G11" s="19"/>
      <c r="H11" s="19"/>
      <c r="I11" s="19"/>
      <c r="J11" s="19"/>
      <c r="K11" s="19"/>
      <c r="L11" s="19"/>
      <c r="M11" s="20"/>
    </row>
    <row r="12" spans="1:13" ht="18" customHeight="1">
      <c r="A12" s="26"/>
      <c r="B12" s="26"/>
      <c r="C12" s="20"/>
      <c r="D12" s="20"/>
      <c r="E12" s="19"/>
      <c r="F12" s="19"/>
      <c r="G12" s="19"/>
      <c r="H12" s="19"/>
      <c r="I12" s="19"/>
      <c r="J12" s="19"/>
      <c r="K12" s="19"/>
      <c r="L12" s="19"/>
      <c r="M12" s="20"/>
    </row>
    <row r="13" spans="1:13" ht="18" customHeight="1">
      <c r="A13" s="26"/>
      <c r="B13" s="26"/>
      <c r="C13" s="20"/>
      <c r="D13" s="20"/>
      <c r="E13" s="19"/>
      <c r="F13" s="19"/>
      <c r="G13" s="19"/>
      <c r="H13" s="19"/>
      <c r="I13" s="19"/>
      <c r="J13" s="19"/>
      <c r="K13" s="19"/>
      <c r="L13" s="19"/>
      <c r="M13" s="20"/>
    </row>
    <row r="14" spans="1:13" ht="18" customHeight="1">
      <c r="A14" s="26"/>
      <c r="B14" s="26"/>
      <c r="C14" s="20"/>
      <c r="D14" s="20"/>
      <c r="E14" s="19"/>
      <c r="F14" s="19"/>
      <c r="G14" s="19"/>
      <c r="H14" s="19"/>
      <c r="I14" s="19"/>
      <c r="J14" s="19"/>
      <c r="K14" s="19"/>
      <c r="L14" s="19"/>
      <c r="M14" s="20"/>
    </row>
    <row r="15" spans="1:13" ht="18" customHeight="1">
      <c r="A15" s="26"/>
      <c r="B15" s="26"/>
      <c r="C15" s="20"/>
      <c r="D15" s="20"/>
      <c r="E15" s="19"/>
      <c r="F15" s="19"/>
      <c r="G15" s="19"/>
      <c r="H15" s="19"/>
      <c r="I15" s="19"/>
      <c r="J15" s="19"/>
      <c r="K15" s="19"/>
      <c r="L15" s="19"/>
      <c r="M15" s="20"/>
    </row>
    <row r="16" spans="1:13" ht="18" customHeight="1">
      <c r="A16" s="26"/>
      <c r="B16" s="26"/>
      <c r="C16" s="20"/>
      <c r="D16" s="20"/>
      <c r="E16" s="19"/>
      <c r="F16" s="19"/>
      <c r="G16" s="19"/>
      <c r="H16" s="19"/>
      <c r="I16" s="19"/>
      <c r="J16" s="19"/>
      <c r="K16" s="19"/>
      <c r="L16" s="19"/>
      <c r="M16" s="20"/>
    </row>
    <row r="17" spans="1:13" ht="18" customHeight="1">
      <c r="A17" s="26"/>
      <c r="B17" s="26"/>
      <c r="C17" s="20"/>
      <c r="D17" s="20"/>
      <c r="E17" s="19"/>
      <c r="F17" s="19"/>
      <c r="G17" s="19"/>
      <c r="H17" s="19"/>
      <c r="I17" s="19"/>
      <c r="J17" s="19"/>
      <c r="K17" s="19"/>
      <c r="L17" s="19"/>
      <c r="M17" s="20"/>
    </row>
    <row r="18" spans="1:13" ht="18" customHeight="1">
      <c r="A18" s="26"/>
      <c r="B18" s="26"/>
      <c r="C18" s="20"/>
      <c r="D18" s="20"/>
      <c r="E18" s="19"/>
      <c r="F18" s="19"/>
      <c r="G18" s="19"/>
      <c r="H18" s="19"/>
      <c r="I18" s="19"/>
      <c r="J18" s="19"/>
      <c r="K18" s="19"/>
      <c r="L18" s="19"/>
      <c r="M18" s="20"/>
    </row>
    <row r="19" spans="1:13" ht="18" customHeight="1">
      <c r="A19" s="26"/>
      <c r="B19" s="26"/>
      <c r="C19" s="20"/>
      <c r="D19" s="20"/>
      <c r="E19" s="19"/>
      <c r="F19" s="19"/>
      <c r="G19" s="19"/>
      <c r="H19" s="19"/>
      <c r="I19" s="19"/>
      <c r="J19" s="19"/>
      <c r="K19" s="19"/>
      <c r="L19" s="19"/>
      <c r="M19" s="20"/>
    </row>
    <row r="20" spans="1:13" ht="18" customHeight="1">
      <c r="A20" s="26"/>
      <c r="B20" s="26"/>
      <c r="C20" s="20"/>
      <c r="D20" s="20"/>
      <c r="E20" s="19"/>
      <c r="F20" s="19"/>
      <c r="G20" s="19"/>
      <c r="H20" s="19"/>
      <c r="I20" s="19"/>
      <c r="J20" s="19"/>
      <c r="K20" s="19"/>
      <c r="L20" s="19"/>
      <c r="M20" s="20"/>
    </row>
    <row r="21" spans="1:13" ht="18" customHeight="1">
      <c r="A21" s="26"/>
      <c r="B21" s="26"/>
      <c r="C21" s="20"/>
      <c r="D21" s="20"/>
      <c r="E21" s="19"/>
      <c r="F21" s="19"/>
      <c r="G21" s="19"/>
      <c r="H21" s="19"/>
      <c r="I21" s="19"/>
      <c r="J21" s="19"/>
      <c r="K21" s="19"/>
      <c r="L21" s="19"/>
      <c r="M21" s="20"/>
    </row>
    <row r="22" spans="1:13" ht="18" customHeight="1">
      <c r="A22" s="26"/>
      <c r="B22" s="20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20"/>
    </row>
    <row r="23" spans="1:13" ht="18" customHeight="1">
      <c r="A23" s="651" t="s">
        <v>13</v>
      </c>
      <c r="B23" s="652"/>
      <c r="C23" s="20"/>
      <c r="D23" s="20"/>
      <c r="E23" s="19"/>
      <c r="F23" s="19"/>
      <c r="G23" s="19">
        <f>SUM(G8:G22)</f>
        <v>0</v>
      </c>
      <c r="H23" s="19">
        <f>SUM(H8:H22)</f>
        <v>0</v>
      </c>
      <c r="I23" s="19"/>
      <c r="J23" s="19"/>
      <c r="K23" s="19">
        <f>SUM(K8:K22)</f>
        <v>0</v>
      </c>
      <c r="L23" s="19">
        <f>IF(H23=0,0,ROUND((K23-H23)/H23*100,2))</f>
        <v>0</v>
      </c>
      <c r="M23" s="20"/>
    </row>
  </sheetData>
  <mergeCells count="11">
    <mergeCell ref="L6:L7"/>
    <mergeCell ref="M6:M7"/>
    <mergeCell ref="E6:G6"/>
    <mergeCell ref="J6:K6"/>
    <mergeCell ref="A23:B23"/>
    <mergeCell ref="A6:A7"/>
    <mergeCell ref="B6:B7"/>
    <mergeCell ref="C6:C7"/>
    <mergeCell ref="D6:D7"/>
    <mergeCell ref="H6:H7"/>
    <mergeCell ref="I6:I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F11" sqref="F11"/>
    </sheetView>
  </sheetViews>
  <sheetFormatPr defaultColWidth="9" defaultRowHeight="18" customHeight="1"/>
  <cols>
    <col min="1" max="1" width="5.75" style="2" customWidth="1"/>
    <col min="2" max="2" width="14.375" style="3" customWidth="1"/>
    <col min="3" max="3" width="9.625" style="3" customWidth="1"/>
    <col min="4" max="4" width="12.625" style="4" customWidth="1"/>
    <col min="5" max="5" width="16.5" style="35" customWidth="1"/>
    <col min="6" max="6" width="16.75" style="4" customWidth="1"/>
    <col min="7" max="7" width="15.25" style="4" customWidth="1"/>
    <col min="8" max="8" width="9.5" style="4" customWidth="1"/>
    <col min="9" max="9" width="15" style="3" customWidth="1"/>
    <col min="10" max="16384" width="9" style="5"/>
  </cols>
  <sheetData>
    <row r="1" spans="1:9" ht="14.25" customHeight="1">
      <c r="A1" s="6"/>
      <c r="I1" s="7" t="e">
        <f>"表"&amp;#REF!&amp;"-1"</f>
        <v>#REF!</v>
      </c>
    </row>
    <row r="2" spans="1:9" ht="18" customHeight="1">
      <c r="A2" s="8" t="e">
        <f>#REF!</f>
        <v>#REF!</v>
      </c>
      <c r="B2" s="8"/>
      <c r="C2" s="8"/>
      <c r="D2" s="9"/>
      <c r="E2" s="36"/>
      <c r="F2" s="9"/>
      <c r="G2" s="9"/>
      <c r="H2" s="9"/>
      <c r="I2" s="8"/>
    </row>
    <row r="3" spans="1:9" ht="18" customHeight="1">
      <c r="A3" s="10" t="s">
        <v>0</v>
      </c>
      <c r="B3" s="10"/>
      <c r="C3" s="10"/>
      <c r="D3" s="11"/>
      <c r="E3" s="37"/>
      <c r="F3" s="11"/>
      <c r="G3" s="11"/>
      <c r="H3" s="11"/>
      <c r="I3" s="10"/>
    </row>
    <row r="4" spans="1:9" ht="12.75" customHeight="1">
      <c r="A4" s="8" t="e">
        <f>#REF!&amp;#REF!</f>
        <v>#REF!</v>
      </c>
      <c r="B4" s="8"/>
      <c r="C4" s="8"/>
      <c r="D4" s="9"/>
      <c r="E4" s="36"/>
      <c r="F4" s="9"/>
      <c r="G4" s="9"/>
      <c r="H4" s="9"/>
      <c r="I4" s="8"/>
    </row>
    <row r="5" spans="1:9" ht="14.25" customHeight="1">
      <c r="A5" s="2" t="e">
        <f>#REF!&amp;#REF!</f>
        <v>#REF!</v>
      </c>
      <c r="B5" s="2"/>
      <c r="I5" s="12" t="s">
        <v>1</v>
      </c>
    </row>
    <row r="6" spans="1:9" s="520" customFormat="1" ht="13.5" customHeight="1">
      <c r="A6" s="638" t="s">
        <v>2</v>
      </c>
      <c r="B6" s="640" t="s">
        <v>3</v>
      </c>
      <c r="C6" s="640" t="s">
        <v>4</v>
      </c>
      <c r="D6" s="641" t="s">
        <v>5</v>
      </c>
      <c r="E6" s="643" t="s">
        <v>6</v>
      </c>
      <c r="F6" s="641" t="s">
        <v>7</v>
      </c>
      <c r="G6" s="641" t="s">
        <v>8</v>
      </c>
      <c r="H6" s="641" t="s">
        <v>9</v>
      </c>
      <c r="I6" s="640" t="s">
        <v>10</v>
      </c>
    </row>
    <row r="7" spans="1:9" s="520" customFormat="1" ht="14.25" customHeight="1">
      <c r="A7" s="639"/>
      <c r="B7" s="639"/>
      <c r="C7" s="639"/>
      <c r="D7" s="642"/>
      <c r="E7" s="644"/>
      <c r="F7" s="642"/>
      <c r="G7" s="642"/>
      <c r="H7" s="642"/>
      <c r="I7" s="639"/>
    </row>
    <row r="8" spans="1:9" s="520" customFormat="1" ht="14.25" customHeight="1">
      <c r="A8" s="523">
        <v>1</v>
      </c>
      <c r="B8" s="523" t="s">
        <v>11</v>
      </c>
      <c r="C8" s="523" t="s">
        <v>12</v>
      </c>
      <c r="D8" s="626"/>
      <c r="E8" s="627"/>
      <c r="F8" s="628"/>
      <c r="G8" s="629">
        <f>F8</f>
        <v>0</v>
      </c>
      <c r="H8" s="626"/>
      <c r="I8" s="523"/>
    </row>
    <row r="9" spans="1:9" s="520" customFormat="1" ht="14.25" customHeight="1">
      <c r="A9" s="523"/>
      <c r="B9" s="523"/>
      <c r="C9" s="523"/>
      <c r="D9" s="626"/>
      <c r="E9" s="627"/>
      <c r="F9" s="629"/>
      <c r="G9" s="629"/>
      <c r="H9" s="626"/>
      <c r="I9" s="523"/>
    </row>
    <row r="10" spans="1:9" s="520" customFormat="1" ht="14.25" customHeight="1">
      <c r="A10" s="523"/>
      <c r="B10" s="523"/>
      <c r="C10" s="523"/>
      <c r="D10" s="626"/>
      <c r="E10" s="627"/>
      <c r="F10" s="629"/>
      <c r="G10" s="629"/>
      <c r="H10" s="626"/>
      <c r="I10" s="523"/>
    </row>
    <row r="11" spans="1:9" s="521" customFormat="1" ht="18" customHeight="1">
      <c r="A11" s="630"/>
      <c r="B11" s="631"/>
      <c r="C11" s="631"/>
      <c r="D11" s="632"/>
      <c r="E11" s="633"/>
      <c r="F11" s="634"/>
      <c r="G11" s="634"/>
      <c r="H11" s="634"/>
      <c r="I11" s="631"/>
    </row>
    <row r="12" spans="1:9" s="521" customFormat="1" ht="18" customHeight="1">
      <c r="A12" s="636" t="s">
        <v>13</v>
      </c>
      <c r="B12" s="637"/>
      <c r="C12" s="631"/>
      <c r="D12" s="634"/>
      <c r="E12" s="635"/>
      <c r="F12" s="634">
        <f>SUM(F8:F11)</f>
        <v>0</v>
      </c>
      <c r="G12" s="634">
        <f>SUM(G8:G11)</f>
        <v>0</v>
      </c>
      <c r="H12" s="634">
        <f t="shared" ref="H12" si="0">IF(F12=0,0,ROUND((G12-F12)/F12*100,2))</f>
        <v>0</v>
      </c>
      <c r="I12" s="631"/>
    </row>
  </sheetData>
  <mergeCells count="10">
    <mergeCell ref="E6:E7"/>
    <mergeCell ref="F6:F7"/>
    <mergeCell ref="G6:G7"/>
    <mergeCell ref="H6:H7"/>
    <mergeCell ref="I6:I7"/>
    <mergeCell ref="A12:B12"/>
    <mergeCell ref="A6:A7"/>
    <mergeCell ref="B6:B7"/>
    <mergeCell ref="C6:C7"/>
    <mergeCell ref="D6:D7"/>
  </mergeCells>
  <phoneticPr fontId="41" type="noConversion"/>
  <printOptions horizontalCentered="1"/>
  <pageMargins left="0.35433070866141703" right="0.35433070866141703" top="0.66929133858267698" bottom="1.02362204724409" header="0.35433070866141703" footer="0.31496062992126"/>
  <pageSetup paperSize="9" fitToHeight="0" orientation="landscape" useFirstPageNumber="1" errors="NA"/>
  <headerFooter alignWithMargins="0">
    <oddFooter>&amp;L&amp;10资产占有单位填表人： 饶娟
填表日期：2019年5月28日&amp;C&amp;10注册资产评估师：喻高仕、陈朝辉&amp;R&amp;10共&amp;"Times New Roman,常规"&amp;N&amp;"宋体,常规"页  第&amp;P页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19.375" style="3" customWidth="1"/>
    <col min="3" max="3" width="7.875" style="3" customWidth="1"/>
    <col min="4" max="4" width="9.125" style="4" customWidth="1"/>
    <col min="5" max="5" width="11.625" style="4" customWidth="1"/>
    <col min="6" max="7" width="8.25" style="4" customWidth="1"/>
    <col min="8" max="8" width="7.5" style="4" customWidth="1"/>
    <col min="9" max="9" width="12.75" style="4" customWidth="1"/>
    <col min="10" max="10" width="9.5" style="4" customWidth="1"/>
    <col min="11" max="11" width="11.625" style="3" customWidth="1"/>
    <col min="12" max="16384" width="9" style="5"/>
  </cols>
  <sheetData>
    <row r="1" spans="1:11" ht="14.25" customHeight="1">
      <c r="A1" s="6"/>
      <c r="K1" s="7" t="e">
        <f>"表"&amp;#REF!</f>
        <v>#REF!</v>
      </c>
    </row>
    <row r="2" spans="1:11" ht="18" customHeight="1">
      <c r="A2" s="8" t="e">
        <f>#REF!</f>
        <v>#REF!</v>
      </c>
      <c r="B2" s="8"/>
      <c r="C2" s="8"/>
      <c r="D2" s="9"/>
      <c r="E2" s="9"/>
      <c r="F2" s="9"/>
      <c r="G2" s="9"/>
      <c r="H2" s="9"/>
      <c r="I2" s="9"/>
      <c r="J2" s="9"/>
      <c r="K2" s="8"/>
    </row>
    <row r="3" spans="1:11" ht="18" customHeight="1">
      <c r="A3" s="10" t="e">
        <f>#REF!&amp;"--"&amp;#REF!&amp;"清查评估明细表"</f>
        <v>#REF!</v>
      </c>
      <c r="B3" s="10"/>
      <c r="C3" s="10"/>
      <c r="D3" s="11"/>
      <c r="E3" s="11"/>
      <c r="F3" s="11"/>
      <c r="G3" s="11"/>
      <c r="H3" s="11"/>
      <c r="I3" s="11"/>
      <c r="J3" s="11"/>
      <c r="K3" s="10"/>
    </row>
    <row r="4" spans="1:11" ht="12.75" customHeight="1">
      <c r="A4" s="8" t="e">
        <f>#REF!&amp;#REF!</f>
        <v>#REF!</v>
      </c>
      <c r="B4" s="8"/>
      <c r="C4" s="8"/>
      <c r="D4" s="9"/>
      <c r="E4" s="9"/>
      <c r="F4" s="9"/>
      <c r="G4" s="9"/>
      <c r="H4" s="9"/>
      <c r="I4" s="9"/>
      <c r="J4" s="9"/>
      <c r="K4" s="8"/>
    </row>
    <row r="5" spans="1:11" ht="14.25" customHeight="1">
      <c r="A5" s="2" t="e">
        <f>#REF!&amp;#REF!</f>
        <v>#REF!</v>
      </c>
      <c r="K5" s="12" t="s">
        <v>1</v>
      </c>
    </row>
    <row r="6" spans="1:11" s="1" customFormat="1" ht="13.5" customHeight="1">
      <c r="A6" s="647" t="s">
        <v>2</v>
      </c>
      <c r="B6" s="654" t="s">
        <v>77</v>
      </c>
      <c r="C6" s="718" t="s">
        <v>79</v>
      </c>
      <c r="D6" s="707" t="s">
        <v>61</v>
      </c>
      <c r="E6" s="709"/>
      <c r="F6" s="648" t="s">
        <v>80</v>
      </c>
      <c r="G6" s="707" t="s">
        <v>17</v>
      </c>
      <c r="H6" s="717"/>
      <c r="I6" s="709"/>
      <c r="J6" s="648" t="s">
        <v>37</v>
      </c>
      <c r="K6" s="654" t="s">
        <v>10</v>
      </c>
    </row>
    <row r="7" spans="1:11" s="1" customFormat="1" ht="14.25" customHeight="1">
      <c r="A7" s="720"/>
      <c r="B7" s="720"/>
      <c r="C7" s="720"/>
      <c r="D7" s="13" t="s">
        <v>82</v>
      </c>
      <c r="E7" s="13" t="s">
        <v>83</v>
      </c>
      <c r="F7" s="722"/>
      <c r="G7" s="13" t="s">
        <v>84</v>
      </c>
      <c r="H7" s="13" t="s">
        <v>90</v>
      </c>
      <c r="I7" s="13" t="s">
        <v>83</v>
      </c>
      <c r="J7" s="650"/>
      <c r="K7" s="653"/>
    </row>
    <row r="8" spans="1:11" s="1" customFormat="1" ht="14.25" customHeight="1">
      <c r="A8" s="535"/>
      <c r="B8" s="293"/>
      <c r="C8" s="535"/>
      <c r="D8" s="102"/>
      <c r="E8" s="536"/>
      <c r="F8" s="537"/>
      <c r="G8" s="102"/>
      <c r="H8" s="102"/>
      <c r="I8" s="13"/>
      <c r="J8" s="19">
        <f>IF(E8=0,0,ROUND((I8-E8)/E8*100,2))</f>
        <v>0</v>
      </c>
      <c r="K8" s="14"/>
    </row>
    <row r="9" spans="1:11" s="1" customFormat="1" ht="14.25" customHeight="1">
      <c r="A9" s="535"/>
      <c r="B9" s="293"/>
      <c r="C9" s="535"/>
      <c r="D9" s="102"/>
      <c r="E9" s="536"/>
      <c r="F9" s="537"/>
      <c r="G9" s="102"/>
      <c r="H9" s="102"/>
      <c r="I9" s="13"/>
      <c r="J9" s="15"/>
      <c r="K9" s="14"/>
    </row>
    <row r="10" spans="1:11" s="1" customFormat="1" ht="14.25" customHeight="1">
      <c r="A10" s="535"/>
      <c r="B10" s="293"/>
      <c r="C10" s="535"/>
      <c r="D10" s="102"/>
      <c r="E10" s="536"/>
      <c r="F10" s="537"/>
      <c r="G10" s="102"/>
      <c r="H10" s="102"/>
      <c r="I10" s="13"/>
      <c r="J10" s="15"/>
      <c r="K10" s="14"/>
    </row>
    <row r="11" spans="1:11" s="1" customFormat="1" ht="14.25" customHeight="1">
      <c r="A11" s="535"/>
      <c r="B11" s="293"/>
      <c r="C11" s="535"/>
      <c r="D11" s="102"/>
      <c r="E11" s="536"/>
      <c r="F11" s="537"/>
      <c r="G11" s="102"/>
      <c r="H11" s="102"/>
      <c r="I11" s="13"/>
      <c r="J11" s="15"/>
      <c r="K11" s="14"/>
    </row>
    <row r="12" spans="1:11" s="1" customFormat="1" ht="14.25" customHeight="1">
      <c r="A12" s="535"/>
      <c r="B12" s="293"/>
      <c r="C12" s="535"/>
      <c r="D12" s="102"/>
      <c r="E12" s="536"/>
      <c r="F12" s="537"/>
      <c r="G12" s="102"/>
      <c r="H12" s="102"/>
      <c r="I12" s="13"/>
      <c r="J12" s="15"/>
      <c r="K12" s="14"/>
    </row>
    <row r="13" spans="1:11" s="1" customFormat="1" ht="14.25" customHeight="1">
      <c r="A13" s="535"/>
      <c r="B13" s="293"/>
      <c r="C13" s="535"/>
      <c r="D13" s="102"/>
      <c r="E13" s="536"/>
      <c r="F13" s="537"/>
      <c r="G13" s="102"/>
      <c r="H13" s="102"/>
      <c r="I13" s="13"/>
      <c r="J13" s="15"/>
      <c r="K13" s="14"/>
    </row>
    <row r="14" spans="1:11" s="1" customFormat="1" ht="14.25" customHeight="1">
      <c r="A14" s="535"/>
      <c r="B14" s="293"/>
      <c r="C14" s="535"/>
      <c r="D14" s="102"/>
      <c r="E14" s="536"/>
      <c r="F14" s="537"/>
      <c r="G14" s="102"/>
      <c r="H14" s="102"/>
      <c r="I14" s="13"/>
      <c r="J14" s="15"/>
      <c r="K14" s="14"/>
    </row>
    <row r="15" spans="1:11" s="1" customFormat="1" ht="14.25" customHeight="1">
      <c r="A15" s="535"/>
      <c r="B15" s="293"/>
      <c r="C15" s="535"/>
      <c r="D15" s="102"/>
      <c r="E15" s="536"/>
      <c r="F15" s="537"/>
      <c r="G15" s="102"/>
      <c r="H15" s="102"/>
      <c r="I15" s="13"/>
      <c r="J15" s="15"/>
      <c r="K15" s="14"/>
    </row>
    <row r="16" spans="1:11" s="1" customFormat="1" ht="14.25" customHeight="1">
      <c r="A16" s="535"/>
      <c r="B16" s="293"/>
      <c r="C16" s="535"/>
      <c r="D16" s="102"/>
      <c r="E16" s="536"/>
      <c r="F16" s="537"/>
      <c r="G16" s="102"/>
      <c r="H16" s="102"/>
      <c r="I16" s="13"/>
      <c r="J16" s="15"/>
      <c r="K16" s="14"/>
    </row>
    <row r="17" spans="1:11" s="1" customFormat="1" ht="14.25" customHeight="1">
      <c r="A17" s="535"/>
      <c r="B17" s="293"/>
      <c r="C17" s="535"/>
      <c r="D17" s="102"/>
      <c r="E17" s="536"/>
      <c r="F17" s="537"/>
      <c r="G17" s="102"/>
      <c r="H17" s="102"/>
      <c r="I17" s="13"/>
      <c r="J17" s="15"/>
      <c r="K17" s="14"/>
    </row>
    <row r="18" spans="1:11" s="1" customFormat="1" ht="14.25" customHeight="1">
      <c r="A18" s="535"/>
      <c r="B18" s="293"/>
      <c r="C18" s="535"/>
      <c r="D18" s="102"/>
      <c r="E18" s="536"/>
      <c r="F18" s="537"/>
      <c r="G18" s="102"/>
      <c r="H18" s="102"/>
      <c r="I18" s="13"/>
      <c r="J18" s="15"/>
      <c r="K18" s="14"/>
    </row>
    <row r="19" spans="1:11" s="1" customFormat="1" ht="14.25" customHeight="1">
      <c r="A19" s="535"/>
      <c r="B19" s="293"/>
      <c r="C19" s="535"/>
      <c r="D19" s="102"/>
      <c r="E19" s="536"/>
      <c r="F19" s="537"/>
      <c r="G19" s="102"/>
      <c r="H19" s="102"/>
      <c r="I19" s="13"/>
      <c r="J19" s="15"/>
      <c r="K19" s="14"/>
    </row>
    <row r="20" spans="1:11" s="1" customFormat="1" ht="14.25" customHeight="1">
      <c r="A20" s="535"/>
      <c r="B20" s="293"/>
      <c r="C20" s="535"/>
      <c r="D20" s="102"/>
      <c r="E20" s="536"/>
      <c r="F20" s="537"/>
      <c r="G20" s="102"/>
      <c r="H20" s="102"/>
      <c r="I20" s="13"/>
      <c r="J20" s="15"/>
      <c r="K20" s="14"/>
    </row>
    <row r="21" spans="1:11" s="1" customFormat="1" ht="14.25" customHeight="1">
      <c r="A21" s="535"/>
      <c r="B21" s="293"/>
      <c r="C21" s="535"/>
      <c r="D21" s="102"/>
      <c r="E21" s="536"/>
      <c r="F21" s="537"/>
      <c r="G21" s="102"/>
      <c r="H21" s="102"/>
      <c r="I21" s="13"/>
      <c r="J21" s="15"/>
      <c r="K21" s="14"/>
    </row>
    <row r="22" spans="1:11" s="1" customFormat="1" ht="14.25" customHeight="1">
      <c r="A22" s="535"/>
      <c r="B22" s="293"/>
      <c r="C22" s="535"/>
      <c r="D22" s="102"/>
      <c r="E22" s="536"/>
      <c r="F22" s="537"/>
      <c r="G22" s="102"/>
      <c r="H22" s="102"/>
      <c r="I22" s="13"/>
      <c r="J22" s="15"/>
      <c r="K22" s="14"/>
    </row>
    <row r="23" spans="1:11" s="1" customFormat="1" ht="14.25" customHeight="1">
      <c r="A23" s="535"/>
      <c r="B23" s="293"/>
      <c r="C23" s="535"/>
      <c r="D23" s="102"/>
      <c r="E23" s="536"/>
      <c r="F23" s="537"/>
      <c r="G23" s="102"/>
      <c r="H23" s="102"/>
      <c r="I23" s="13"/>
      <c r="J23" s="15"/>
      <c r="K23" s="14"/>
    </row>
    <row r="24" spans="1:11" s="1" customFormat="1" ht="14.25" customHeight="1">
      <c r="A24" s="535"/>
      <c r="B24" s="538"/>
      <c r="C24" s="535"/>
      <c r="D24" s="102"/>
      <c r="E24" s="539"/>
      <c r="F24" s="537"/>
      <c r="G24" s="102"/>
      <c r="H24" s="102"/>
      <c r="I24" s="13"/>
      <c r="J24" s="15"/>
      <c r="K24" s="14"/>
    </row>
    <row r="25" spans="1:11" ht="18" customHeight="1">
      <c r="A25" s="651" t="s">
        <v>13</v>
      </c>
      <c r="B25" s="652"/>
      <c r="C25" s="20"/>
      <c r="D25" s="19"/>
      <c r="E25" s="19">
        <f>SUM(E8:E24)</f>
        <v>0</v>
      </c>
      <c r="F25" s="19"/>
      <c r="G25" s="19"/>
      <c r="H25" s="19"/>
      <c r="I25" s="19">
        <v>0</v>
      </c>
      <c r="J25" s="19"/>
      <c r="K25" s="20"/>
    </row>
  </sheetData>
  <mergeCells count="9">
    <mergeCell ref="J6:J7"/>
    <mergeCell ref="K6:K7"/>
    <mergeCell ref="D6:E6"/>
    <mergeCell ref="G6:I6"/>
    <mergeCell ref="A25:B25"/>
    <mergeCell ref="A6:A7"/>
    <mergeCell ref="B6:B7"/>
    <mergeCell ref="C6:C7"/>
    <mergeCell ref="F6:F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3" width="13.25" style="3" customWidth="1"/>
    <col min="4" max="4" width="7.875" style="3" customWidth="1"/>
    <col min="5" max="5" width="6.625" style="4" customWidth="1"/>
    <col min="6" max="6" width="6.875" style="4" customWidth="1"/>
    <col min="7" max="7" width="10.125" style="4" customWidth="1"/>
    <col min="8" max="8" width="13.125" style="4" customWidth="1"/>
    <col min="9" max="9" width="8.25" style="4" customWidth="1"/>
    <col min="10" max="10" width="7" style="4" customWidth="1"/>
    <col min="11" max="11" width="10.75" style="4" customWidth="1"/>
    <col min="12" max="12" width="9.5" style="4" customWidth="1"/>
    <col min="13" max="13" width="11.625" style="3" customWidth="1"/>
    <col min="14" max="16384" width="9" style="5"/>
  </cols>
  <sheetData>
    <row r="1" spans="1:13" ht="14.25" customHeight="1">
      <c r="A1" s="6"/>
      <c r="M1" s="7" t="e">
        <f>"表"&amp;#REF!</f>
        <v>#REF!</v>
      </c>
    </row>
    <row r="2" spans="1:13" ht="18" customHeight="1">
      <c r="A2" s="8" t="e">
        <f>#REF!</f>
        <v>#REF!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8"/>
    </row>
    <row r="3" spans="1:13" ht="18" customHeight="1">
      <c r="A3" s="10" t="e">
        <f>#REF!&amp;"--"&amp;#REF!&amp;"清查评估明细表"</f>
        <v>#REF!</v>
      </c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0"/>
    </row>
    <row r="4" spans="1:13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8"/>
    </row>
    <row r="5" spans="1:13" ht="14.25" customHeight="1">
      <c r="A5" s="2" t="e">
        <f>#REF!&amp;#REF!</f>
        <v>#REF!</v>
      </c>
      <c r="M5" s="12" t="s">
        <v>1</v>
      </c>
    </row>
    <row r="6" spans="1:13" s="1" customFormat="1" ht="13.5" customHeight="1">
      <c r="A6" s="647" t="s">
        <v>2</v>
      </c>
      <c r="B6" s="654" t="s">
        <v>77</v>
      </c>
      <c r="C6" s="654" t="s">
        <v>91</v>
      </c>
      <c r="D6" s="718" t="s">
        <v>79</v>
      </c>
      <c r="E6" s="707" t="s">
        <v>61</v>
      </c>
      <c r="F6" s="717"/>
      <c r="G6" s="709"/>
      <c r="H6" s="648" t="s">
        <v>85</v>
      </c>
      <c r="I6" s="648" t="s">
        <v>80</v>
      </c>
      <c r="J6" s="707" t="s">
        <v>17</v>
      </c>
      <c r="K6" s="709"/>
      <c r="L6" s="648" t="s">
        <v>37</v>
      </c>
      <c r="M6" s="654" t="s">
        <v>10</v>
      </c>
    </row>
    <row r="7" spans="1:13" s="1" customFormat="1" ht="14.25" customHeight="1">
      <c r="A7" s="653"/>
      <c r="B7" s="653"/>
      <c r="C7" s="653"/>
      <c r="D7" s="653"/>
      <c r="E7" s="13" t="s">
        <v>82</v>
      </c>
      <c r="F7" s="13" t="s">
        <v>84</v>
      </c>
      <c r="G7" s="13" t="s">
        <v>83</v>
      </c>
      <c r="H7" s="655"/>
      <c r="I7" s="650"/>
      <c r="J7" s="13" t="s">
        <v>84</v>
      </c>
      <c r="K7" s="13" t="s">
        <v>83</v>
      </c>
      <c r="L7" s="650"/>
      <c r="M7" s="653"/>
    </row>
    <row r="8" spans="1:13" ht="18" customHeight="1">
      <c r="A8" s="26"/>
      <c r="B8" s="20"/>
      <c r="C8" s="20"/>
      <c r="D8" s="20"/>
      <c r="E8" s="19"/>
      <c r="F8" s="19"/>
      <c r="G8" s="19">
        <v>0</v>
      </c>
      <c r="H8" s="19">
        <f>G8</f>
        <v>0</v>
      </c>
      <c r="I8" s="19"/>
      <c r="J8" s="19"/>
      <c r="K8" s="19"/>
      <c r="L8" s="19">
        <f>IF(H8=0,0,ROUND((K8-H8)/H8*100,2))</f>
        <v>0</v>
      </c>
      <c r="M8" s="20"/>
    </row>
    <row r="9" spans="1:13" ht="18" customHeight="1">
      <c r="A9" s="26"/>
      <c r="B9" s="20"/>
      <c r="C9" s="20"/>
      <c r="D9" s="20"/>
      <c r="E9" s="19"/>
      <c r="F9" s="19"/>
      <c r="G9" s="19"/>
      <c r="H9" s="19"/>
      <c r="I9" s="19"/>
      <c r="J9" s="19"/>
      <c r="K9" s="19"/>
      <c r="L9" s="19"/>
      <c r="M9" s="20"/>
    </row>
    <row r="10" spans="1:13" ht="18" customHeight="1">
      <c r="A10" s="26"/>
      <c r="B10" s="20"/>
      <c r="C10" s="20"/>
      <c r="D10" s="20"/>
      <c r="E10" s="19"/>
      <c r="F10" s="19"/>
      <c r="G10" s="19"/>
      <c r="H10" s="19"/>
      <c r="I10" s="19"/>
      <c r="J10" s="19"/>
      <c r="K10" s="19"/>
      <c r="L10" s="19"/>
      <c r="M10" s="20"/>
    </row>
    <row r="11" spans="1:13" ht="18" customHeight="1">
      <c r="A11" s="26"/>
      <c r="B11" s="20"/>
      <c r="C11" s="20"/>
      <c r="D11" s="20"/>
      <c r="E11" s="19"/>
      <c r="F11" s="19"/>
      <c r="G11" s="19"/>
      <c r="H11" s="19"/>
      <c r="I11" s="19"/>
      <c r="J11" s="19"/>
      <c r="K11" s="19"/>
      <c r="L11" s="19"/>
      <c r="M11" s="20"/>
    </row>
    <row r="12" spans="1:13" ht="18" customHeight="1">
      <c r="A12" s="26"/>
      <c r="B12" s="20"/>
      <c r="C12" s="20"/>
      <c r="D12" s="20"/>
      <c r="E12" s="19"/>
      <c r="F12" s="19"/>
      <c r="G12" s="19"/>
      <c r="H12" s="19"/>
      <c r="I12" s="19"/>
      <c r="J12" s="19"/>
      <c r="K12" s="19"/>
      <c r="L12" s="19"/>
      <c r="M12" s="20"/>
    </row>
    <row r="13" spans="1:13" ht="18" customHeight="1">
      <c r="A13" s="26"/>
      <c r="B13" s="20"/>
      <c r="C13" s="20"/>
      <c r="D13" s="20"/>
      <c r="E13" s="19"/>
      <c r="F13" s="19"/>
      <c r="G13" s="19"/>
      <c r="H13" s="19"/>
      <c r="I13" s="19"/>
      <c r="J13" s="19"/>
      <c r="K13" s="19"/>
      <c r="L13" s="19"/>
      <c r="M13" s="20"/>
    </row>
    <row r="14" spans="1:13" ht="18" customHeight="1">
      <c r="A14" s="26"/>
      <c r="B14" s="20"/>
      <c r="C14" s="20"/>
      <c r="D14" s="20"/>
      <c r="E14" s="19"/>
      <c r="F14" s="19"/>
      <c r="G14" s="19"/>
      <c r="H14" s="19"/>
      <c r="I14" s="19"/>
      <c r="J14" s="19"/>
      <c r="K14" s="19"/>
      <c r="L14" s="19"/>
      <c r="M14" s="20"/>
    </row>
    <row r="15" spans="1:13" ht="18" customHeight="1">
      <c r="A15" s="26"/>
      <c r="B15" s="20"/>
      <c r="C15" s="20"/>
      <c r="D15" s="20"/>
      <c r="E15" s="19"/>
      <c r="F15" s="19"/>
      <c r="G15" s="19"/>
      <c r="H15" s="19"/>
      <c r="I15" s="19"/>
      <c r="J15" s="19"/>
      <c r="K15" s="19"/>
      <c r="L15" s="19"/>
      <c r="M15" s="20"/>
    </row>
    <row r="16" spans="1:13" ht="18" customHeight="1">
      <c r="A16" s="26"/>
      <c r="B16" s="20"/>
      <c r="C16" s="20"/>
      <c r="D16" s="20"/>
      <c r="E16" s="19"/>
      <c r="F16" s="19"/>
      <c r="G16" s="19"/>
      <c r="H16" s="19"/>
      <c r="I16" s="19"/>
      <c r="J16" s="19"/>
      <c r="K16" s="19"/>
      <c r="L16" s="19"/>
      <c r="M16" s="20"/>
    </row>
    <row r="17" spans="1:13" ht="18" customHeight="1">
      <c r="A17" s="26"/>
      <c r="B17" s="20"/>
      <c r="C17" s="20"/>
      <c r="D17" s="20"/>
      <c r="E17" s="19"/>
      <c r="F17" s="19"/>
      <c r="G17" s="19"/>
      <c r="H17" s="19"/>
      <c r="I17" s="19"/>
      <c r="J17" s="19"/>
      <c r="K17" s="19"/>
      <c r="L17" s="19"/>
      <c r="M17" s="20"/>
    </row>
    <row r="18" spans="1:13" ht="18" customHeight="1">
      <c r="A18" s="26"/>
      <c r="B18" s="20"/>
      <c r="C18" s="20"/>
      <c r="D18" s="20"/>
      <c r="E18" s="19"/>
      <c r="F18" s="19"/>
      <c r="G18" s="19"/>
      <c r="H18" s="19"/>
      <c r="I18" s="19"/>
      <c r="J18" s="19"/>
      <c r="K18" s="19"/>
      <c r="L18" s="19"/>
      <c r="M18" s="20"/>
    </row>
    <row r="19" spans="1:13" ht="18" customHeight="1">
      <c r="A19" s="26"/>
      <c r="B19" s="20"/>
      <c r="C19" s="20"/>
      <c r="D19" s="20"/>
      <c r="E19" s="19"/>
      <c r="F19" s="19"/>
      <c r="G19" s="19"/>
      <c r="H19" s="19"/>
      <c r="I19" s="19"/>
      <c r="J19" s="19"/>
      <c r="K19" s="19"/>
      <c r="L19" s="19"/>
      <c r="M19" s="20"/>
    </row>
    <row r="20" spans="1:13" ht="18" customHeight="1">
      <c r="A20" s="26"/>
      <c r="B20" s="20"/>
      <c r="C20" s="20"/>
      <c r="D20" s="20"/>
      <c r="E20" s="19"/>
      <c r="F20" s="19"/>
      <c r="G20" s="19"/>
      <c r="H20" s="19"/>
      <c r="I20" s="19"/>
      <c r="J20" s="19"/>
      <c r="K20" s="19"/>
      <c r="L20" s="19"/>
      <c r="M20" s="20"/>
    </row>
    <row r="21" spans="1:13" ht="18" customHeight="1">
      <c r="A21" s="26"/>
      <c r="B21" s="20"/>
      <c r="C21" s="20"/>
      <c r="D21" s="20"/>
      <c r="E21" s="19"/>
      <c r="F21" s="19"/>
      <c r="G21" s="19"/>
      <c r="H21" s="19"/>
      <c r="I21" s="19"/>
      <c r="J21" s="19"/>
      <c r="K21" s="19"/>
      <c r="L21" s="19"/>
      <c r="M21" s="20"/>
    </row>
    <row r="22" spans="1:13" ht="18" customHeight="1">
      <c r="A22" s="26"/>
      <c r="B22" s="20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20"/>
    </row>
    <row r="23" spans="1:13" ht="18" customHeight="1">
      <c r="A23" s="651" t="s">
        <v>13</v>
      </c>
      <c r="B23" s="652"/>
      <c r="C23" s="20"/>
      <c r="D23" s="20"/>
      <c r="E23" s="19"/>
      <c r="F23" s="19"/>
      <c r="G23" s="19">
        <f>SUM(G8:G22)</f>
        <v>0</v>
      </c>
      <c r="H23" s="19">
        <f>SUM(H8:H22)</f>
        <v>0</v>
      </c>
      <c r="I23" s="19"/>
      <c r="J23" s="19"/>
      <c r="K23" s="19">
        <f>SUM(K8:K22)</f>
        <v>0</v>
      </c>
      <c r="L23" s="19">
        <f>IF(H23=0,0,ROUND((K23-H23)/H23*100,2))</f>
        <v>0</v>
      </c>
      <c r="M23" s="20"/>
    </row>
  </sheetData>
  <mergeCells count="11">
    <mergeCell ref="L6:L7"/>
    <mergeCell ref="M6:M7"/>
    <mergeCell ref="E6:G6"/>
    <mergeCell ref="J6:K6"/>
    <mergeCell ref="A23:B23"/>
    <mergeCell ref="A6:A7"/>
    <mergeCell ref="B6:B7"/>
    <mergeCell ref="C6:C7"/>
    <mergeCell ref="D6:D7"/>
    <mergeCell ref="H6:H7"/>
    <mergeCell ref="I6:I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3" width="13.25" style="3" customWidth="1"/>
    <col min="4" max="4" width="7.875" style="3" customWidth="1"/>
    <col min="5" max="5" width="6.625" style="4" customWidth="1"/>
    <col min="6" max="6" width="6.875" style="4" customWidth="1"/>
    <col min="7" max="7" width="10.125" style="4" customWidth="1"/>
    <col min="8" max="8" width="13.125" style="4" customWidth="1"/>
    <col min="9" max="9" width="8.25" style="4" customWidth="1"/>
    <col min="10" max="10" width="7" style="4" customWidth="1"/>
    <col min="11" max="11" width="10.75" style="4" customWidth="1"/>
    <col min="12" max="12" width="9.5" style="4" customWidth="1"/>
    <col min="13" max="13" width="11.625" style="3" customWidth="1"/>
    <col min="14" max="16384" width="9" style="5"/>
  </cols>
  <sheetData>
    <row r="1" spans="1:13" ht="14.25" customHeight="1">
      <c r="A1" s="6"/>
      <c r="M1" s="7" t="e">
        <f>"表"&amp;#REF!</f>
        <v>#REF!</v>
      </c>
    </row>
    <row r="2" spans="1:13" ht="18" customHeight="1">
      <c r="A2" s="8" t="e">
        <f>#REF!</f>
        <v>#REF!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8"/>
    </row>
    <row r="3" spans="1:13" ht="18" customHeight="1">
      <c r="A3" s="10" t="e">
        <f>#REF!&amp;"--"&amp;#REF!&amp;"清查评估明细表"</f>
        <v>#REF!</v>
      </c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0"/>
    </row>
    <row r="4" spans="1:13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8"/>
    </row>
    <row r="5" spans="1:13" ht="14.25" customHeight="1">
      <c r="A5" s="2" t="e">
        <f>#REF!&amp;#REF!</f>
        <v>#REF!</v>
      </c>
      <c r="M5" s="12" t="s">
        <v>1</v>
      </c>
    </row>
    <row r="6" spans="1:13" s="1" customFormat="1" ht="13.5" customHeight="1">
      <c r="A6" s="647" t="s">
        <v>2</v>
      </c>
      <c r="B6" s="654" t="s">
        <v>77</v>
      </c>
      <c r="C6" s="654" t="s">
        <v>92</v>
      </c>
      <c r="D6" s="718" t="s">
        <v>79</v>
      </c>
      <c r="E6" s="707" t="s">
        <v>61</v>
      </c>
      <c r="F6" s="717"/>
      <c r="G6" s="709"/>
      <c r="H6" s="648" t="s">
        <v>85</v>
      </c>
      <c r="I6" s="648" t="s">
        <v>80</v>
      </c>
      <c r="J6" s="707" t="s">
        <v>17</v>
      </c>
      <c r="K6" s="709"/>
      <c r="L6" s="648" t="s">
        <v>37</v>
      </c>
      <c r="M6" s="654" t="s">
        <v>10</v>
      </c>
    </row>
    <row r="7" spans="1:13" s="1" customFormat="1" ht="14.25" customHeight="1">
      <c r="A7" s="653"/>
      <c r="B7" s="653"/>
      <c r="C7" s="653"/>
      <c r="D7" s="653"/>
      <c r="E7" s="13" t="s">
        <v>82</v>
      </c>
      <c r="F7" s="13" t="s">
        <v>84</v>
      </c>
      <c r="G7" s="13" t="s">
        <v>83</v>
      </c>
      <c r="H7" s="655"/>
      <c r="I7" s="650"/>
      <c r="J7" s="13" t="s">
        <v>84</v>
      </c>
      <c r="K7" s="13" t="s">
        <v>83</v>
      </c>
      <c r="L7" s="650"/>
      <c r="M7" s="653"/>
    </row>
    <row r="8" spans="1:13" ht="18" customHeight="1">
      <c r="A8" s="26"/>
      <c r="B8" s="20"/>
      <c r="C8" s="20"/>
      <c r="D8" s="20"/>
      <c r="E8" s="19"/>
      <c r="F8" s="19"/>
      <c r="G8" s="19"/>
      <c r="H8" s="19"/>
      <c r="I8" s="19"/>
      <c r="J8" s="19"/>
      <c r="K8" s="19"/>
      <c r="L8" s="19">
        <f>IF(H8=0,0,ROUND((K8-H8)/H8*100,2))</f>
        <v>0</v>
      </c>
      <c r="M8" s="20"/>
    </row>
    <row r="9" spans="1:13" ht="18" customHeight="1">
      <c r="A9" s="26"/>
      <c r="B9" s="20"/>
      <c r="C9" s="20"/>
      <c r="D9" s="20"/>
      <c r="E9" s="19"/>
      <c r="F9" s="19"/>
      <c r="G9" s="19"/>
      <c r="H9" s="19"/>
      <c r="I9" s="19"/>
      <c r="J9" s="19"/>
      <c r="K9" s="19"/>
      <c r="L9" s="19"/>
      <c r="M9" s="20"/>
    </row>
    <row r="10" spans="1:13" ht="18" customHeight="1">
      <c r="A10" s="26"/>
      <c r="B10" s="20"/>
      <c r="C10" s="20"/>
      <c r="D10" s="20"/>
      <c r="E10" s="19"/>
      <c r="F10" s="19"/>
      <c r="G10" s="19"/>
      <c r="H10" s="19"/>
      <c r="I10" s="19"/>
      <c r="J10" s="19"/>
      <c r="K10" s="19"/>
      <c r="L10" s="19"/>
      <c r="M10" s="20"/>
    </row>
    <row r="11" spans="1:13" ht="18" customHeight="1">
      <c r="A11" s="26"/>
      <c r="B11" s="20"/>
      <c r="C11" s="20"/>
      <c r="D11" s="20"/>
      <c r="E11" s="19"/>
      <c r="F11" s="19"/>
      <c r="G11" s="19"/>
      <c r="H11" s="19"/>
      <c r="I11" s="19"/>
      <c r="J11" s="19"/>
      <c r="K11" s="19"/>
      <c r="L11" s="19"/>
      <c r="M11" s="20"/>
    </row>
    <row r="12" spans="1:13" ht="18" customHeight="1">
      <c r="A12" s="26"/>
      <c r="B12" s="20"/>
      <c r="C12" s="20"/>
      <c r="D12" s="20"/>
      <c r="E12" s="19"/>
      <c r="F12" s="19"/>
      <c r="G12" s="19"/>
      <c r="H12" s="19"/>
      <c r="I12" s="19"/>
      <c r="J12" s="19"/>
      <c r="K12" s="19"/>
      <c r="L12" s="19"/>
      <c r="M12" s="20"/>
    </row>
    <row r="13" spans="1:13" ht="18" customHeight="1">
      <c r="A13" s="26"/>
      <c r="B13" s="20"/>
      <c r="C13" s="20"/>
      <c r="D13" s="20"/>
      <c r="E13" s="19"/>
      <c r="F13" s="19"/>
      <c r="G13" s="19"/>
      <c r="H13" s="19"/>
      <c r="I13" s="19"/>
      <c r="J13" s="19"/>
      <c r="K13" s="19"/>
      <c r="L13" s="19"/>
      <c r="M13" s="20"/>
    </row>
    <row r="14" spans="1:13" ht="18" customHeight="1">
      <c r="A14" s="26"/>
      <c r="B14" s="20"/>
      <c r="C14" s="20"/>
      <c r="D14" s="20"/>
      <c r="E14" s="19"/>
      <c r="F14" s="19"/>
      <c r="G14" s="19"/>
      <c r="H14" s="19"/>
      <c r="I14" s="19"/>
      <c r="J14" s="19"/>
      <c r="K14" s="19"/>
      <c r="L14" s="19"/>
      <c r="M14" s="20"/>
    </row>
    <row r="15" spans="1:13" ht="18" customHeight="1">
      <c r="A15" s="26"/>
      <c r="B15" s="20"/>
      <c r="C15" s="20"/>
      <c r="D15" s="20"/>
      <c r="E15" s="19"/>
      <c r="F15" s="19"/>
      <c r="G15" s="19"/>
      <c r="H15" s="19"/>
      <c r="I15" s="19"/>
      <c r="J15" s="19"/>
      <c r="K15" s="19"/>
      <c r="L15" s="19"/>
      <c r="M15" s="20"/>
    </row>
    <row r="16" spans="1:13" ht="18" customHeight="1">
      <c r="A16" s="26"/>
      <c r="B16" s="20"/>
      <c r="C16" s="20"/>
      <c r="D16" s="20"/>
      <c r="E16" s="19"/>
      <c r="F16" s="19"/>
      <c r="G16" s="19"/>
      <c r="H16" s="19"/>
      <c r="I16" s="19"/>
      <c r="J16" s="19"/>
      <c r="K16" s="19"/>
      <c r="L16" s="19"/>
      <c r="M16" s="20"/>
    </row>
    <row r="17" spans="1:13" ht="18" customHeight="1">
      <c r="A17" s="26"/>
      <c r="B17" s="20"/>
      <c r="C17" s="20"/>
      <c r="D17" s="20"/>
      <c r="E17" s="19"/>
      <c r="F17" s="19"/>
      <c r="G17" s="19"/>
      <c r="H17" s="19"/>
      <c r="I17" s="19"/>
      <c r="J17" s="19"/>
      <c r="K17" s="19"/>
      <c r="L17" s="19"/>
      <c r="M17" s="20"/>
    </row>
    <row r="18" spans="1:13" ht="18" customHeight="1">
      <c r="A18" s="26"/>
      <c r="B18" s="20"/>
      <c r="C18" s="20"/>
      <c r="D18" s="20"/>
      <c r="E18" s="19"/>
      <c r="F18" s="19"/>
      <c r="G18" s="19"/>
      <c r="H18" s="19"/>
      <c r="I18" s="19"/>
      <c r="J18" s="19"/>
      <c r="K18" s="19"/>
      <c r="L18" s="19"/>
      <c r="M18" s="20"/>
    </row>
    <row r="19" spans="1:13" ht="18" customHeight="1">
      <c r="A19" s="26"/>
      <c r="B19" s="20"/>
      <c r="C19" s="20"/>
      <c r="D19" s="20"/>
      <c r="E19" s="19"/>
      <c r="F19" s="19"/>
      <c r="G19" s="19"/>
      <c r="H19" s="19"/>
      <c r="I19" s="19"/>
      <c r="J19" s="19"/>
      <c r="K19" s="19"/>
      <c r="L19" s="19"/>
      <c r="M19" s="20"/>
    </row>
    <row r="20" spans="1:13" ht="18" customHeight="1">
      <c r="A20" s="26"/>
      <c r="B20" s="20"/>
      <c r="C20" s="20"/>
      <c r="D20" s="20"/>
      <c r="E20" s="19"/>
      <c r="F20" s="19"/>
      <c r="G20" s="19"/>
      <c r="H20" s="19"/>
      <c r="I20" s="19"/>
      <c r="J20" s="19"/>
      <c r="K20" s="19"/>
      <c r="L20" s="19"/>
      <c r="M20" s="20"/>
    </row>
    <row r="21" spans="1:13" ht="18" customHeight="1">
      <c r="A21" s="26"/>
      <c r="B21" s="20"/>
      <c r="C21" s="20"/>
      <c r="D21" s="20"/>
      <c r="E21" s="19"/>
      <c r="F21" s="19"/>
      <c r="G21" s="19"/>
      <c r="H21" s="19"/>
      <c r="I21" s="19"/>
      <c r="J21" s="19"/>
      <c r="K21" s="19"/>
      <c r="L21" s="19"/>
      <c r="M21" s="20"/>
    </row>
    <row r="22" spans="1:13" ht="18" customHeight="1">
      <c r="A22" s="26"/>
      <c r="B22" s="20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20"/>
    </row>
    <row r="23" spans="1:13" ht="18" customHeight="1">
      <c r="A23" s="651" t="s">
        <v>13</v>
      </c>
      <c r="B23" s="652"/>
      <c r="C23" s="20"/>
      <c r="D23" s="20"/>
      <c r="E23" s="19"/>
      <c r="F23" s="19"/>
      <c r="G23" s="19">
        <f>SUM(G8:G22)</f>
        <v>0</v>
      </c>
      <c r="H23" s="19">
        <f>SUM(H8:H22)</f>
        <v>0</v>
      </c>
      <c r="I23" s="19"/>
      <c r="J23" s="19"/>
      <c r="K23" s="19">
        <f>SUM(K8:K22)</f>
        <v>0</v>
      </c>
      <c r="L23" s="19">
        <f>IF(H23=0,0,ROUND((K23-H23)/H23*100,2))</f>
        <v>0</v>
      </c>
      <c r="M23" s="20"/>
    </row>
  </sheetData>
  <mergeCells count="11">
    <mergeCell ref="L6:L7"/>
    <mergeCell ref="M6:M7"/>
    <mergeCell ref="E6:G6"/>
    <mergeCell ref="J6:K6"/>
    <mergeCell ref="A23:B23"/>
    <mergeCell ref="A6:A7"/>
    <mergeCell ref="B6:B7"/>
    <mergeCell ref="C6:C7"/>
    <mergeCell ref="D6:D7"/>
    <mergeCell ref="H6:H7"/>
    <mergeCell ref="I6:I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H12" sqref="H12"/>
    </sheetView>
  </sheetViews>
  <sheetFormatPr defaultColWidth="9" defaultRowHeight="18" customHeight="1"/>
  <cols>
    <col min="1" max="1" width="4.625" style="2" customWidth="1"/>
    <col min="2" max="2" width="19.5" style="3" customWidth="1"/>
    <col min="3" max="3" width="10.25" style="3" customWidth="1"/>
    <col min="4" max="4" width="11.875" style="4" customWidth="1"/>
    <col min="5" max="5" width="12.125" style="4" customWidth="1"/>
    <col min="6" max="6" width="13.625" style="522" customWidth="1"/>
    <col min="7" max="7" width="11" style="4" customWidth="1"/>
    <col min="8" max="8" width="9.875" style="4" customWidth="1"/>
    <col min="9" max="9" width="9.375" style="4" customWidth="1"/>
    <col min="10" max="10" width="13.125" style="4" customWidth="1"/>
    <col min="11" max="11" width="6.25" style="4" customWidth="1"/>
    <col min="12" max="12" width="8.5" style="3" customWidth="1"/>
    <col min="13" max="16384" width="9" style="5"/>
  </cols>
  <sheetData>
    <row r="1" spans="1:12" ht="14.25" customHeight="1">
      <c r="A1" s="6"/>
      <c r="L1" s="7" t="e">
        <f>"表"&amp;#REF!</f>
        <v>#REF!</v>
      </c>
    </row>
    <row r="2" spans="1:12" ht="18" customHeight="1">
      <c r="A2" s="8" t="e">
        <f>#REF!</f>
        <v>#REF!</v>
      </c>
      <c r="B2" s="8"/>
      <c r="C2" s="8"/>
      <c r="D2" s="9"/>
      <c r="E2" s="9"/>
      <c r="F2" s="525"/>
      <c r="G2" s="9"/>
      <c r="H2" s="9"/>
      <c r="I2" s="9"/>
      <c r="J2" s="9"/>
      <c r="K2" s="9"/>
      <c r="L2" s="8"/>
    </row>
    <row r="3" spans="1:12" ht="25.5" customHeight="1">
      <c r="A3" s="10" t="s">
        <v>93</v>
      </c>
      <c r="B3" s="10"/>
      <c r="C3" s="10"/>
      <c r="D3" s="11"/>
      <c r="E3" s="11"/>
      <c r="F3" s="526"/>
      <c r="G3" s="11"/>
      <c r="H3" s="11"/>
      <c r="I3" s="11"/>
      <c r="J3" s="11"/>
      <c r="K3" s="11"/>
      <c r="L3" s="10"/>
    </row>
    <row r="4" spans="1:12" ht="12.75" customHeight="1">
      <c r="A4" s="8" t="e">
        <f>#REF!&amp;#REF!</f>
        <v>#REF!</v>
      </c>
      <c r="B4" s="8"/>
      <c r="C4" s="8"/>
      <c r="D4" s="9"/>
      <c r="E4" s="9"/>
      <c r="F4" s="525"/>
      <c r="G4" s="9"/>
      <c r="H4" s="9"/>
      <c r="I4" s="9"/>
      <c r="J4" s="9"/>
      <c r="K4" s="9"/>
      <c r="L4" s="8"/>
    </row>
    <row r="5" spans="1:12" ht="14.25" customHeight="1">
      <c r="A5" s="2" t="e">
        <f>#REF!&amp;#REF!</f>
        <v>#REF!</v>
      </c>
      <c r="L5" s="12" t="s">
        <v>1</v>
      </c>
    </row>
    <row r="6" spans="1:12" s="1" customFormat="1" ht="16.5" customHeight="1">
      <c r="A6" s="647" t="s">
        <v>2</v>
      </c>
      <c r="B6" s="654" t="s">
        <v>77</v>
      </c>
      <c r="C6" s="718" t="s">
        <v>79</v>
      </c>
      <c r="D6" s="707" t="s">
        <v>61</v>
      </c>
      <c r="E6" s="717"/>
      <c r="F6" s="709"/>
      <c r="G6" s="713" t="s">
        <v>86</v>
      </c>
      <c r="H6" s="648" t="s">
        <v>80</v>
      </c>
      <c r="I6" s="533" t="s">
        <v>17</v>
      </c>
      <c r="J6" s="534"/>
      <c r="K6" s="648" t="s">
        <v>37</v>
      </c>
      <c r="L6" s="654" t="s">
        <v>10</v>
      </c>
    </row>
    <row r="7" spans="1:12" s="1" customFormat="1" ht="16.5" customHeight="1">
      <c r="A7" s="720"/>
      <c r="B7" s="720"/>
      <c r="C7" s="720"/>
      <c r="D7" s="13" t="s">
        <v>82</v>
      </c>
      <c r="E7" s="13" t="s">
        <v>84</v>
      </c>
      <c r="F7" s="527" t="s">
        <v>83</v>
      </c>
      <c r="G7" s="655"/>
      <c r="H7" s="650"/>
      <c r="I7" s="13" t="s">
        <v>84</v>
      </c>
      <c r="J7" s="13" t="s">
        <v>83</v>
      </c>
      <c r="K7" s="650"/>
      <c r="L7" s="653"/>
    </row>
    <row r="8" spans="1:12" s="1" customFormat="1" ht="14.25">
      <c r="A8" s="23">
        <v>1</v>
      </c>
      <c r="B8" s="20"/>
      <c r="C8" s="73"/>
      <c r="D8" s="528"/>
      <c r="E8" s="529"/>
      <c r="F8" s="530"/>
      <c r="G8" s="531"/>
      <c r="H8" s="528"/>
      <c r="I8" s="13"/>
      <c r="J8" s="531">
        <f>F8</f>
        <v>0</v>
      </c>
      <c r="K8" s="19">
        <f>IF(F8=0,0,ROUND((J8-F8)/F8*100,2))</f>
        <v>0</v>
      </c>
      <c r="L8" s="14"/>
    </row>
    <row r="9" spans="1:12" s="1" customFormat="1" ht="12">
      <c r="A9" s="23">
        <v>2</v>
      </c>
      <c r="B9" s="20"/>
      <c r="C9" s="73"/>
      <c r="D9" s="528"/>
      <c r="E9" s="529"/>
      <c r="F9" s="530"/>
      <c r="G9" s="531"/>
      <c r="H9" s="528"/>
      <c r="I9" s="13"/>
      <c r="J9" s="531">
        <f>F9</f>
        <v>0</v>
      </c>
      <c r="K9" s="19">
        <f>IF(F9=0,0,ROUND((J9-F9)/F9*100,2))</f>
        <v>0</v>
      </c>
      <c r="L9" s="75"/>
    </row>
    <row r="10" spans="1:12" ht="14.25" customHeight="1">
      <c r="A10" s="651" t="s">
        <v>13</v>
      </c>
      <c r="B10" s="652"/>
      <c r="C10" s="16"/>
      <c r="D10" s="16"/>
      <c r="E10" s="531"/>
      <c r="F10" s="531">
        <f>SUM(F8:F9)</f>
        <v>0</v>
      </c>
      <c r="G10" s="531">
        <f>SUM(G8:G8)</f>
        <v>0</v>
      </c>
      <c r="H10" s="16"/>
      <c r="I10" s="102"/>
      <c r="J10" s="531">
        <f>SUM(J8:J9)</f>
        <v>0</v>
      </c>
      <c r="K10" s="531">
        <v>0</v>
      </c>
      <c r="L10" s="16"/>
    </row>
    <row r="14" spans="1:12" ht="18" customHeight="1">
      <c r="F14" s="532"/>
    </row>
  </sheetData>
  <mergeCells count="9">
    <mergeCell ref="G6:G7"/>
    <mergeCell ref="H6:H7"/>
    <mergeCell ref="K6:K7"/>
    <mergeCell ref="L6:L7"/>
    <mergeCell ref="D6:F6"/>
    <mergeCell ref="A10:B10"/>
    <mergeCell ref="A6:A7"/>
    <mergeCell ref="B6:B7"/>
    <mergeCell ref="C6:C7"/>
  </mergeCells>
  <phoneticPr fontId="41" type="noConversion"/>
  <dataValidations count="1">
    <dataValidation type="list" allowBlank="1" showInputMessage="1" showErrorMessage="1" sqref="E8:E9">
      <formula1>#REF!</formula1>
    </dataValidation>
  </dataValidations>
  <printOptions horizontalCentered="1"/>
  <pageMargins left="0.35433070866141703" right="0.35433070866141703" top="0.66929133858267698" bottom="1.02362204724409" header="0.35433070866141703" footer="0.31496062992126"/>
  <pageSetup paperSize="9" fitToHeight="0" orientation="landscape" useFirstPageNumber="1" errors="NA"/>
  <headerFooter alignWithMargins="0">
    <oddFooter>&amp;L&amp;10资产占有单位填表人： 饶娟
填表日期：2019年5月28日&amp;C&amp;10注册资产评估师：喻高仕、陈朝辉&amp;R&amp;10共&amp;"Times New Roman,常规"&amp;N&amp;"宋体,常规"页  第&amp;P页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8" sqref="H8"/>
    </sheetView>
  </sheetViews>
  <sheetFormatPr defaultColWidth="9" defaultRowHeight="18" customHeight="1"/>
  <cols>
    <col min="1" max="1" width="4.625" style="2" customWidth="1"/>
    <col min="2" max="2" width="28.75" style="3" customWidth="1"/>
    <col min="3" max="3" width="10.125" style="3" customWidth="1"/>
    <col min="4" max="5" width="6.75" style="3" customWidth="1"/>
    <col min="6" max="6" width="13.125" style="4" customWidth="1"/>
    <col min="7" max="7" width="10" style="4" customWidth="1"/>
    <col min="8" max="8" width="13.125" style="4" customWidth="1"/>
    <col min="9" max="9" width="9.5" style="4" customWidth="1"/>
    <col min="10" max="10" width="11.625" style="3" customWidth="1"/>
    <col min="11" max="16384" width="9" style="5"/>
  </cols>
  <sheetData>
    <row r="1" spans="1:10" ht="14.25" customHeight="1">
      <c r="A1" s="6"/>
      <c r="J1" s="7" t="e">
        <f>"表"&amp;#REF!</f>
        <v>#REF!</v>
      </c>
    </row>
    <row r="2" spans="1:10" ht="18" customHeight="1">
      <c r="A2" s="8" t="e">
        <f>#REF!</f>
        <v>#REF!</v>
      </c>
      <c r="B2" s="8"/>
      <c r="C2" s="8"/>
      <c r="D2" s="8"/>
      <c r="E2" s="8"/>
      <c r="F2" s="9"/>
      <c r="G2" s="9"/>
      <c r="H2" s="9"/>
      <c r="I2" s="9"/>
      <c r="J2" s="8"/>
    </row>
    <row r="3" spans="1:10" ht="18" customHeight="1">
      <c r="A3" s="10" t="e">
        <f>#REF!&amp;"清查评估明细表"</f>
        <v>#REF!</v>
      </c>
      <c r="B3" s="10"/>
      <c r="C3" s="10"/>
      <c r="D3" s="10"/>
      <c r="E3" s="10"/>
      <c r="F3" s="11"/>
      <c r="G3" s="11"/>
      <c r="H3" s="11"/>
      <c r="I3" s="11"/>
      <c r="J3" s="10"/>
    </row>
    <row r="4" spans="1:10" ht="12.75" customHeight="1">
      <c r="A4" s="8" t="e">
        <f>#REF!&amp;#REF!</f>
        <v>#REF!</v>
      </c>
      <c r="B4" s="8"/>
      <c r="C4" s="8"/>
      <c r="D4" s="8"/>
      <c r="E4" s="8"/>
      <c r="F4" s="9"/>
      <c r="G4" s="9"/>
      <c r="H4" s="9"/>
      <c r="I4" s="9"/>
      <c r="J4" s="8"/>
    </row>
    <row r="5" spans="1:10" ht="14.25" customHeight="1">
      <c r="A5" s="2" t="e">
        <f>#REF!&amp;#REF!</f>
        <v>#REF!</v>
      </c>
      <c r="J5" s="12" t="s">
        <v>1</v>
      </c>
    </row>
    <row r="6" spans="1:10" s="1" customFormat="1" ht="13.5" customHeight="1">
      <c r="A6" s="647" t="s">
        <v>2</v>
      </c>
      <c r="B6" s="654" t="s">
        <v>102</v>
      </c>
      <c r="C6" s="654" t="s">
        <v>59</v>
      </c>
      <c r="D6" s="723" t="s">
        <v>103</v>
      </c>
      <c r="E6" s="723" t="s">
        <v>104</v>
      </c>
      <c r="F6" s="648" t="s">
        <v>65</v>
      </c>
      <c r="G6" s="713" t="s">
        <v>105</v>
      </c>
      <c r="H6" s="648" t="s">
        <v>36</v>
      </c>
      <c r="I6" s="648" t="s">
        <v>37</v>
      </c>
      <c r="J6" s="654" t="s">
        <v>10</v>
      </c>
    </row>
    <row r="7" spans="1:10" s="1" customFormat="1" ht="14.25" customHeight="1">
      <c r="A7" s="653"/>
      <c r="B7" s="653"/>
      <c r="C7" s="653"/>
      <c r="D7" s="661"/>
      <c r="E7" s="661"/>
      <c r="F7" s="650"/>
      <c r="G7" s="655"/>
      <c r="H7" s="650"/>
      <c r="I7" s="650"/>
      <c r="J7" s="653"/>
    </row>
    <row r="8" spans="1:10" ht="18" customHeight="1">
      <c r="A8" s="23">
        <v>1</v>
      </c>
      <c r="B8" s="20"/>
      <c r="C8" s="16"/>
      <c r="D8" s="16"/>
      <c r="E8" s="16"/>
      <c r="F8" s="106"/>
      <c r="G8" s="106"/>
      <c r="H8" s="106">
        <f>F8</f>
        <v>0</v>
      </c>
      <c r="I8" s="106">
        <f>IF(F8=0,0,ROUND((H8-F8)/F8*100,2))</f>
        <v>0</v>
      </c>
      <c r="J8" s="20"/>
    </row>
    <row r="9" spans="1:10" ht="18" customHeight="1">
      <c r="A9" s="26"/>
      <c r="B9" s="20"/>
      <c r="C9" s="20"/>
      <c r="D9" s="20"/>
      <c r="E9" s="20"/>
      <c r="F9" s="106"/>
      <c r="G9" s="106"/>
      <c r="H9" s="106"/>
      <c r="I9" s="106"/>
      <c r="J9" s="20"/>
    </row>
    <row r="10" spans="1:10" ht="18" customHeight="1">
      <c r="A10" s="26"/>
      <c r="B10" s="20"/>
      <c r="C10" s="20"/>
      <c r="D10" s="20"/>
      <c r="E10" s="20"/>
      <c r="F10" s="19"/>
      <c r="G10" s="19"/>
      <c r="H10" s="19"/>
      <c r="I10" s="19"/>
      <c r="J10" s="20"/>
    </row>
    <row r="11" spans="1:10" ht="18" customHeight="1">
      <c r="A11" s="651" t="s">
        <v>13</v>
      </c>
      <c r="B11" s="652"/>
      <c r="C11" s="20"/>
      <c r="D11" s="20"/>
      <c r="E11" s="20"/>
      <c r="F11" s="19">
        <f>SUM(F8:F10)</f>
        <v>0</v>
      </c>
      <c r="G11" s="19"/>
      <c r="H11" s="19">
        <f>SUM(H8:H10)</f>
        <v>0</v>
      </c>
      <c r="I11" s="19">
        <f>IF(F11=0,0,ROUND((H11-F11)/F11*100,2))</f>
        <v>0</v>
      </c>
      <c r="J11" s="20"/>
    </row>
  </sheetData>
  <mergeCells count="11">
    <mergeCell ref="J6:J7"/>
    <mergeCell ref="E6:E7"/>
    <mergeCell ref="F6:F7"/>
    <mergeCell ref="G6:G7"/>
    <mergeCell ref="H6:H7"/>
    <mergeCell ref="I6:I7"/>
    <mergeCell ref="A11:B11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陈勇
填表日期：2017年7月20日&amp;C&amp;10注册资产评估师：丰玉玲、陈朝辉&amp;R&amp;10共&amp;"Times New Roman,常规"&amp;N&amp;"宋体,常规"页  第&amp;P页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19.125" style="3" customWidth="1"/>
    <col min="3" max="3" width="10.125" style="3" customWidth="1"/>
    <col min="4" max="5" width="13.125" style="4" customWidth="1"/>
    <col min="6" max="6" width="9.5" style="4" customWidth="1"/>
    <col min="7" max="7" width="11.625" style="3" customWidth="1"/>
    <col min="8" max="16384" width="9" style="5"/>
  </cols>
  <sheetData>
    <row r="1" spans="1:7" ht="14.25" customHeight="1">
      <c r="A1" s="6"/>
      <c r="G1" s="7" t="e">
        <f>"表"&amp;#REF!</f>
        <v>#REF!</v>
      </c>
    </row>
    <row r="2" spans="1:7" ht="18" customHeight="1">
      <c r="A2" s="8" t="e">
        <f>#REF!</f>
        <v>#REF!</v>
      </c>
      <c r="B2" s="8"/>
      <c r="C2" s="8"/>
      <c r="D2" s="9"/>
      <c r="E2" s="9"/>
      <c r="F2" s="9"/>
      <c r="G2" s="8"/>
    </row>
    <row r="3" spans="1:7" ht="18" customHeight="1">
      <c r="A3" s="10" t="e">
        <f>#REF!&amp;"清查评估明细表"</f>
        <v>#REF!</v>
      </c>
      <c r="B3" s="10"/>
      <c r="C3" s="10"/>
      <c r="D3" s="11"/>
      <c r="E3" s="11"/>
      <c r="F3" s="11"/>
      <c r="G3" s="10"/>
    </row>
    <row r="4" spans="1:7" ht="12.75" customHeight="1">
      <c r="A4" s="8" t="e">
        <f>#REF!&amp;#REF!</f>
        <v>#REF!</v>
      </c>
      <c r="B4" s="8"/>
      <c r="C4" s="8"/>
      <c r="D4" s="9"/>
      <c r="E4" s="9"/>
      <c r="F4" s="9"/>
      <c r="G4" s="8"/>
    </row>
    <row r="5" spans="1:7" ht="14.25" customHeight="1">
      <c r="A5" s="2" t="e">
        <f>#REF!&amp;#REF!</f>
        <v>#REF!</v>
      </c>
      <c r="G5" s="12" t="s">
        <v>1</v>
      </c>
    </row>
    <row r="6" spans="1:7" s="1" customFormat="1" ht="13.5" customHeight="1">
      <c r="A6" s="647" t="s">
        <v>2</v>
      </c>
      <c r="B6" s="654" t="s">
        <v>106</v>
      </c>
      <c r="C6" s="654" t="s">
        <v>59</v>
      </c>
      <c r="D6" s="648" t="s">
        <v>65</v>
      </c>
      <c r="E6" s="648" t="s">
        <v>36</v>
      </c>
      <c r="F6" s="648" t="s">
        <v>37</v>
      </c>
      <c r="G6" s="654" t="s">
        <v>10</v>
      </c>
    </row>
    <row r="7" spans="1:7" s="1" customFormat="1" ht="14.25" customHeight="1">
      <c r="A7" s="653"/>
      <c r="B7" s="653"/>
      <c r="C7" s="653"/>
      <c r="D7" s="650"/>
      <c r="E7" s="650"/>
      <c r="F7" s="650"/>
      <c r="G7" s="653"/>
    </row>
    <row r="8" spans="1:7" ht="18" customHeight="1">
      <c r="A8" s="26"/>
      <c r="B8" s="20"/>
      <c r="C8" s="20"/>
      <c r="D8" s="19">
        <v>0</v>
      </c>
      <c r="E8" s="19">
        <f>D8</f>
        <v>0</v>
      </c>
      <c r="F8" s="19">
        <f>IF(D8=0,0,ROUND((E8-D8)/D8*100,2))</f>
        <v>0</v>
      </c>
      <c r="G8" s="20"/>
    </row>
    <row r="9" spans="1:7" ht="18" customHeight="1">
      <c r="A9" s="26"/>
      <c r="B9" s="20"/>
      <c r="C9" s="20"/>
      <c r="D9" s="19"/>
      <c r="E9" s="19"/>
      <c r="F9" s="19"/>
      <c r="G9" s="20"/>
    </row>
    <row r="10" spans="1:7" ht="18" customHeight="1">
      <c r="A10" s="26"/>
      <c r="B10" s="20"/>
      <c r="C10" s="20"/>
      <c r="D10" s="19"/>
      <c r="E10" s="19"/>
      <c r="F10" s="19"/>
      <c r="G10" s="20"/>
    </row>
    <row r="11" spans="1:7" ht="18" customHeight="1">
      <c r="A11" s="26"/>
      <c r="B11" s="20"/>
      <c r="C11" s="20"/>
      <c r="D11" s="19"/>
      <c r="E11" s="19"/>
      <c r="F11" s="19"/>
      <c r="G11" s="20"/>
    </row>
    <row r="12" spans="1:7" ht="18" customHeight="1">
      <c r="A12" s="26"/>
      <c r="B12" s="20"/>
      <c r="C12" s="20"/>
      <c r="D12" s="19"/>
      <c r="E12" s="19"/>
      <c r="F12" s="19"/>
      <c r="G12" s="20"/>
    </row>
    <row r="13" spans="1:7" ht="18" customHeight="1">
      <c r="A13" s="26"/>
      <c r="B13" s="20"/>
      <c r="C13" s="20"/>
      <c r="D13" s="19"/>
      <c r="E13" s="19"/>
      <c r="F13" s="19"/>
      <c r="G13" s="20"/>
    </row>
    <row r="14" spans="1:7" ht="18" customHeight="1">
      <c r="A14" s="26"/>
      <c r="B14" s="20"/>
      <c r="C14" s="20"/>
      <c r="D14" s="19"/>
      <c r="E14" s="19"/>
      <c r="F14" s="19"/>
      <c r="G14" s="20"/>
    </row>
    <row r="15" spans="1:7" ht="18" customHeight="1">
      <c r="A15" s="26"/>
      <c r="B15" s="20"/>
      <c r="C15" s="20"/>
      <c r="D15" s="19"/>
      <c r="E15" s="19"/>
      <c r="F15" s="19"/>
      <c r="G15" s="20"/>
    </row>
    <row r="16" spans="1:7" ht="18" customHeight="1">
      <c r="A16" s="26"/>
      <c r="B16" s="20"/>
      <c r="C16" s="20"/>
      <c r="D16" s="19"/>
      <c r="E16" s="19"/>
      <c r="F16" s="19"/>
      <c r="G16" s="20"/>
    </row>
    <row r="17" spans="1:7" ht="18" customHeight="1">
      <c r="A17" s="26"/>
      <c r="B17" s="20"/>
      <c r="C17" s="20"/>
      <c r="D17" s="19"/>
      <c r="E17" s="19"/>
      <c r="F17" s="19"/>
      <c r="G17" s="20"/>
    </row>
    <row r="18" spans="1:7" ht="18" customHeight="1">
      <c r="A18" s="26"/>
      <c r="B18" s="20"/>
      <c r="C18" s="20"/>
      <c r="D18" s="19"/>
      <c r="E18" s="19"/>
      <c r="F18" s="19"/>
      <c r="G18" s="20"/>
    </row>
    <row r="19" spans="1:7" ht="18" customHeight="1">
      <c r="A19" s="26"/>
      <c r="B19" s="20"/>
      <c r="C19" s="20"/>
      <c r="D19" s="19"/>
      <c r="E19" s="19"/>
      <c r="F19" s="19"/>
      <c r="G19" s="20"/>
    </row>
    <row r="20" spans="1:7" ht="18" customHeight="1">
      <c r="A20" s="26"/>
      <c r="B20" s="20"/>
      <c r="C20" s="20"/>
      <c r="D20" s="19"/>
      <c r="E20" s="19"/>
      <c r="F20" s="19"/>
      <c r="G20" s="20"/>
    </row>
    <row r="21" spans="1:7" ht="18" customHeight="1">
      <c r="A21" s="26"/>
      <c r="B21" s="20"/>
      <c r="C21" s="20"/>
      <c r="D21" s="19"/>
      <c r="E21" s="19"/>
      <c r="F21" s="19"/>
      <c r="G21" s="20"/>
    </row>
    <row r="22" spans="1:7" ht="18" customHeight="1">
      <c r="A22" s="26"/>
      <c r="B22" s="20"/>
      <c r="C22" s="20"/>
      <c r="D22" s="19"/>
      <c r="E22" s="19"/>
      <c r="F22" s="19"/>
      <c r="G22" s="20"/>
    </row>
    <row r="23" spans="1:7" ht="18" customHeight="1">
      <c r="A23" s="651" t="s">
        <v>13</v>
      </c>
      <c r="B23" s="652"/>
      <c r="C23" s="20"/>
      <c r="D23" s="19">
        <f>SUM(D8:D22)</f>
        <v>0</v>
      </c>
      <c r="E23" s="19">
        <f>SUM(E8:E22)</f>
        <v>0</v>
      </c>
      <c r="F23" s="19">
        <f>IF(D23=0,0,ROUND((E23-D23)/D23*100,2))</f>
        <v>0</v>
      </c>
      <c r="G23" s="20"/>
    </row>
  </sheetData>
  <mergeCells count="8">
    <mergeCell ref="E6:E7"/>
    <mergeCell ref="F6:F7"/>
    <mergeCell ref="G6:G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12.75" style="3" customWidth="1"/>
    <col min="3" max="3" width="7.875" style="3" customWidth="1"/>
    <col min="4" max="4" width="10.125" style="3" customWidth="1"/>
    <col min="5" max="5" width="8.625" style="35" customWidth="1"/>
    <col min="6" max="7" width="13.125" style="4" customWidth="1"/>
    <col min="8" max="8" width="10.5" style="4" customWidth="1"/>
    <col min="9" max="9" width="13.125" style="4" customWidth="1"/>
    <col min="10" max="10" width="9.5" style="4" customWidth="1"/>
    <col min="11" max="11" width="11.625" style="3" customWidth="1"/>
    <col min="12" max="16384" width="9" style="5"/>
  </cols>
  <sheetData>
    <row r="1" spans="1:11" ht="14.25" customHeight="1">
      <c r="A1" s="6"/>
      <c r="K1" s="7" t="e">
        <f>"表"&amp;#REF!</f>
        <v>#REF!</v>
      </c>
    </row>
    <row r="2" spans="1:11" ht="18" customHeight="1">
      <c r="A2" s="8" t="e">
        <f>#REF!</f>
        <v>#REF!</v>
      </c>
      <c r="B2" s="8"/>
      <c r="C2" s="8"/>
      <c r="D2" s="8"/>
      <c r="E2" s="36"/>
      <c r="F2" s="9"/>
      <c r="G2" s="9"/>
      <c r="H2" s="9"/>
      <c r="I2" s="9"/>
      <c r="J2" s="9"/>
      <c r="K2" s="8"/>
    </row>
    <row r="3" spans="1:11" ht="18" customHeight="1">
      <c r="A3" s="10" t="e">
        <f>#REF!&amp;"清查评估明细表"</f>
        <v>#REF!</v>
      </c>
      <c r="B3" s="10"/>
      <c r="C3" s="10"/>
      <c r="D3" s="10"/>
      <c r="E3" s="37"/>
      <c r="F3" s="11"/>
      <c r="G3" s="11"/>
      <c r="H3" s="11"/>
      <c r="I3" s="11"/>
      <c r="J3" s="11"/>
      <c r="K3" s="10"/>
    </row>
    <row r="4" spans="1:11" ht="12.75" customHeight="1">
      <c r="A4" s="8" t="e">
        <f>#REF!&amp;#REF!</f>
        <v>#REF!</v>
      </c>
      <c r="B4" s="8"/>
      <c r="C4" s="8"/>
      <c r="D4" s="8"/>
      <c r="E4" s="36"/>
      <c r="F4" s="9"/>
      <c r="G4" s="9"/>
      <c r="H4" s="9"/>
      <c r="I4" s="9"/>
      <c r="J4" s="9"/>
      <c r="K4" s="8"/>
    </row>
    <row r="5" spans="1:11" ht="14.25" customHeight="1">
      <c r="A5" s="2" t="e">
        <f>#REF!&amp;#REF!</f>
        <v>#REF!</v>
      </c>
      <c r="K5" s="12" t="s">
        <v>1</v>
      </c>
    </row>
    <row r="6" spans="1:11" s="1" customFormat="1" ht="14.25" customHeight="1">
      <c r="A6" s="647" t="s">
        <v>2</v>
      </c>
      <c r="B6" s="654" t="s">
        <v>107</v>
      </c>
      <c r="C6" s="654" t="s">
        <v>39</v>
      </c>
      <c r="D6" s="654" t="s">
        <v>108</v>
      </c>
      <c r="E6" s="656" t="s">
        <v>40</v>
      </c>
      <c r="F6" s="648" t="s">
        <v>65</v>
      </c>
      <c r="G6" s="648" t="s">
        <v>85</v>
      </c>
      <c r="H6" s="713" t="s">
        <v>109</v>
      </c>
      <c r="I6" s="648" t="s">
        <v>36</v>
      </c>
      <c r="J6" s="648" t="s">
        <v>37</v>
      </c>
      <c r="K6" s="654" t="s">
        <v>10</v>
      </c>
    </row>
    <row r="7" spans="1:11" s="1" customFormat="1" ht="14.25" customHeight="1">
      <c r="A7" s="653"/>
      <c r="B7" s="653"/>
      <c r="C7" s="653"/>
      <c r="D7" s="653"/>
      <c r="E7" s="657"/>
      <c r="F7" s="650"/>
      <c r="G7" s="655"/>
      <c r="H7" s="655"/>
      <c r="I7" s="650"/>
      <c r="J7" s="650"/>
      <c r="K7" s="653"/>
    </row>
    <row r="8" spans="1:11" ht="18" customHeight="1">
      <c r="A8" s="26"/>
      <c r="B8" s="20"/>
      <c r="C8" s="20"/>
      <c r="D8" s="20"/>
      <c r="E8" s="38"/>
      <c r="F8" s="19"/>
      <c r="G8" s="19"/>
      <c r="H8" s="19"/>
      <c r="I8" s="19"/>
      <c r="J8" s="19">
        <f>IF(F8=0,0,ROUND((I8-F8)/F8*100,2))</f>
        <v>0</v>
      </c>
      <c r="K8" s="20"/>
    </row>
    <row r="9" spans="1:11" ht="18" customHeight="1">
      <c r="A9" s="26"/>
      <c r="B9" s="20"/>
      <c r="C9" s="20"/>
      <c r="D9" s="20"/>
      <c r="E9" s="38"/>
      <c r="F9" s="19"/>
      <c r="G9" s="19"/>
      <c r="H9" s="19"/>
      <c r="I9" s="19"/>
      <c r="J9" s="19"/>
      <c r="K9" s="20"/>
    </row>
    <row r="10" spans="1:11" ht="18" customHeight="1">
      <c r="A10" s="26"/>
      <c r="B10" s="20"/>
      <c r="C10" s="20"/>
      <c r="D10" s="20"/>
      <c r="E10" s="38"/>
      <c r="F10" s="19"/>
      <c r="G10" s="19"/>
      <c r="H10" s="19"/>
      <c r="I10" s="19"/>
      <c r="J10" s="19"/>
      <c r="K10" s="20"/>
    </row>
    <row r="11" spans="1:11" ht="18" customHeight="1">
      <c r="A11" s="26"/>
      <c r="B11" s="20"/>
      <c r="C11" s="20"/>
      <c r="D11" s="20"/>
      <c r="E11" s="38"/>
      <c r="F11" s="19"/>
      <c r="G11" s="19"/>
      <c r="H11" s="19"/>
      <c r="I11" s="19"/>
      <c r="J11" s="19"/>
      <c r="K11" s="20"/>
    </row>
    <row r="12" spans="1:11" ht="18" customHeight="1">
      <c r="A12" s="26"/>
      <c r="B12" s="20"/>
      <c r="C12" s="20"/>
      <c r="D12" s="20"/>
      <c r="E12" s="38"/>
      <c r="F12" s="19"/>
      <c r="G12" s="19"/>
      <c r="H12" s="19"/>
      <c r="I12" s="19"/>
      <c r="J12" s="19"/>
      <c r="K12" s="20"/>
    </row>
    <row r="13" spans="1:11" ht="18" customHeight="1">
      <c r="A13" s="26"/>
      <c r="B13" s="20"/>
      <c r="C13" s="20"/>
      <c r="D13" s="20"/>
      <c r="E13" s="38"/>
      <c r="F13" s="19"/>
      <c r="G13" s="19"/>
      <c r="H13" s="19"/>
      <c r="I13" s="19"/>
      <c r="J13" s="19"/>
      <c r="K13" s="20"/>
    </row>
    <row r="14" spans="1:11" ht="18" customHeight="1">
      <c r="A14" s="26"/>
      <c r="B14" s="20"/>
      <c r="C14" s="20"/>
      <c r="D14" s="20"/>
      <c r="E14" s="38"/>
      <c r="F14" s="19"/>
      <c r="G14" s="19"/>
      <c r="H14" s="19"/>
      <c r="I14" s="19"/>
      <c r="J14" s="19"/>
      <c r="K14" s="20"/>
    </row>
    <row r="15" spans="1:11" ht="18" customHeight="1">
      <c r="A15" s="26"/>
      <c r="B15" s="20"/>
      <c r="C15" s="20"/>
      <c r="D15" s="20"/>
      <c r="E15" s="38"/>
      <c r="F15" s="19"/>
      <c r="G15" s="19"/>
      <c r="H15" s="19"/>
      <c r="I15" s="19"/>
      <c r="J15" s="19"/>
      <c r="K15" s="20"/>
    </row>
    <row r="16" spans="1:11" ht="18" customHeight="1">
      <c r="A16" s="26"/>
      <c r="B16" s="20"/>
      <c r="C16" s="20"/>
      <c r="D16" s="20"/>
      <c r="E16" s="38"/>
      <c r="F16" s="19"/>
      <c r="G16" s="19"/>
      <c r="H16" s="19"/>
      <c r="I16" s="19"/>
      <c r="J16" s="19"/>
      <c r="K16" s="20"/>
    </row>
    <row r="17" spans="1:11" ht="18" customHeight="1">
      <c r="A17" s="26"/>
      <c r="B17" s="20"/>
      <c r="C17" s="20"/>
      <c r="D17" s="20"/>
      <c r="E17" s="38"/>
      <c r="F17" s="19"/>
      <c r="G17" s="19"/>
      <c r="H17" s="19"/>
      <c r="I17" s="19"/>
      <c r="J17" s="19"/>
      <c r="K17" s="20"/>
    </row>
    <row r="18" spans="1:11" ht="18" customHeight="1">
      <c r="A18" s="26"/>
      <c r="B18" s="20"/>
      <c r="C18" s="20"/>
      <c r="D18" s="20"/>
      <c r="E18" s="38"/>
      <c r="F18" s="19"/>
      <c r="G18" s="19"/>
      <c r="H18" s="19"/>
      <c r="I18" s="19"/>
      <c r="J18" s="19"/>
      <c r="K18" s="20"/>
    </row>
    <row r="19" spans="1:11" ht="18" customHeight="1">
      <c r="A19" s="26"/>
      <c r="B19" s="20"/>
      <c r="C19" s="20"/>
      <c r="D19" s="20"/>
      <c r="E19" s="38"/>
      <c r="F19" s="19"/>
      <c r="G19" s="19"/>
      <c r="H19" s="19"/>
      <c r="I19" s="19"/>
      <c r="J19" s="19"/>
      <c r="K19" s="20"/>
    </row>
    <row r="20" spans="1:11" ht="18" customHeight="1">
      <c r="A20" s="26"/>
      <c r="B20" s="20"/>
      <c r="C20" s="20"/>
      <c r="D20" s="20"/>
      <c r="E20" s="38"/>
      <c r="F20" s="19"/>
      <c r="G20" s="19"/>
      <c r="H20" s="19"/>
      <c r="I20" s="19"/>
      <c r="J20" s="19"/>
      <c r="K20" s="20"/>
    </row>
    <row r="21" spans="1:11" ht="18" customHeight="1">
      <c r="A21" s="26"/>
      <c r="B21" s="20"/>
      <c r="C21" s="20"/>
      <c r="D21" s="20"/>
      <c r="E21" s="38"/>
      <c r="F21" s="19"/>
      <c r="G21" s="19"/>
      <c r="H21" s="19"/>
      <c r="I21" s="19"/>
      <c r="J21" s="19"/>
      <c r="K21" s="20"/>
    </row>
    <row r="22" spans="1:11" ht="18" customHeight="1">
      <c r="A22" s="26"/>
      <c r="B22" s="20"/>
      <c r="C22" s="20"/>
      <c r="D22" s="20"/>
      <c r="E22" s="38"/>
      <c r="F22" s="19"/>
      <c r="G22" s="19"/>
      <c r="H22" s="19"/>
      <c r="I22" s="19"/>
      <c r="J22" s="19"/>
      <c r="K22" s="20"/>
    </row>
    <row r="23" spans="1:11" ht="18" customHeight="1">
      <c r="A23" s="651" t="s">
        <v>13</v>
      </c>
      <c r="B23" s="652"/>
      <c r="C23" s="20"/>
      <c r="D23" s="20"/>
      <c r="E23" s="38"/>
      <c r="F23" s="19">
        <f>SUM(F8:F22)</f>
        <v>0</v>
      </c>
      <c r="G23" s="19">
        <f>SUM(G8:G22)</f>
        <v>0</v>
      </c>
      <c r="H23" s="19"/>
      <c r="I23" s="19">
        <f>SUM(I8:I22)</f>
        <v>0</v>
      </c>
      <c r="J23" s="19">
        <f>IF(H23=0,0,ROUND((I23-H23)/H23*100,2))</f>
        <v>0</v>
      </c>
      <c r="K23" s="20"/>
    </row>
  </sheetData>
  <mergeCells count="12">
    <mergeCell ref="J6:J7"/>
    <mergeCell ref="K6:K7"/>
    <mergeCell ref="E6:E7"/>
    <mergeCell ref="F6:F7"/>
    <mergeCell ref="G6:G7"/>
    <mergeCell ref="H6:H7"/>
    <mergeCell ref="I6:I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10" sqref="E10"/>
    </sheetView>
  </sheetViews>
  <sheetFormatPr defaultColWidth="9" defaultRowHeight="18" customHeight="1"/>
  <cols>
    <col min="1" max="1" width="4.625" style="2" customWidth="1"/>
    <col min="2" max="2" width="19.125" style="3" customWidth="1"/>
    <col min="3" max="3" width="11.375" style="3" customWidth="1"/>
    <col min="4" max="6" width="13.125" style="4" customWidth="1"/>
    <col min="7" max="7" width="9.5" style="4" customWidth="1"/>
    <col min="8" max="8" width="11.625" style="3" customWidth="1"/>
    <col min="9" max="16384" width="9" style="5"/>
  </cols>
  <sheetData>
    <row r="1" spans="1:8" ht="14.25" customHeight="1">
      <c r="A1" s="6"/>
      <c r="H1" s="7" t="e">
        <f>"表"&amp;#REF!</f>
        <v>#REF!</v>
      </c>
    </row>
    <row r="2" spans="1:8" ht="18" customHeight="1">
      <c r="A2" s="8" t="e">
        <f>#REF!</f>
        <v>#REF!</v>
      </c>
      <c r="B2" s="8"/>
      <c r="C2" s="8"/>
      <c r="D2" s="9"/>
      <c r="E2" s="9"/>
      <c r="F2" s="9"/>
      <c r="G2" s="9"/>
      <c r="H2" s="8"/>
    </row>
    <row r="3" spans="1:8" ht="18" customHeight="1">
      <c r="A3" s="10" t="e">
        <f>#REF!&amp;"清查评估明细表"</f>
        <v>#REF!</v>
      </c>
      <c r="B3" s="10"/>
      <c r="C3" s="10"/>
      <c r="D3" s="11"/>
      <c r="E3" s="11"/>
      <c r="F3" s="11"/>
      <c r="G3" s="11"/>
      <c r="H3" s="10"/>
    </row>
    <row r="4" spans="1:8" ht="12.75" customHeight="1">
      <c r="A4" s="8" t="e">
        <f>#REF!&amp;#REF!</f>
        <v>#REF!</v>
      </c>
      <c r="B4" s="8"/>
      <c r="C4" s="8"/>
      <c r="D4" s="9"/>
      <c r="E4" s="9"/>
      <c r="F4" s="9"/>
      <c r="G4" s="9"/>
      <c r="H4" s="8"/>
    </row>
    <row r="5" spans="1:8" ht="14.25" customHeight="1">
      <c r="A5" s="2" t="e">
        <f>#REF!&amp;#REF!</f>
        <v>#REF!</v>
      </c>
      <c r="H5" s="12" t="s">
        <v>1</v>
      </c>
    </row>
    <row r="6" spans="1:8" s="1" customFormat="1" ht="13.5" customHeight="1">
      <c r="A6" s="647" t="s">
        <v>2</v>
      </c>
      <c r="B6" s="654" t="s">
        <v>110</v>
      </c>
      <c r="C6" s="654" t="s">
        <v>59</v>
      </c>
      <c r="D6" s="648" t="s">
        <v>65</v>
      </c>
      <c r="E6" s="648" t="s">
        <v>85</v>
      </c>
      <c r="F6" s="648" t="s">
        <v>36</v>
      </c>
      <c r="G6" s="648" t="s">
        <v>37</v>
      </c>
      <c r="H6" s="654" t="s">
        <v>10</v>
      </c>
    </row>
    <row r="7" spans="1:8" s="1" customFormat="1" ht="14.25" customHeight="1">
      <c r="A7" s="653"/>
      <c r="B7" s="653"/>
      <c r="C7" s="653"/>
      <c r="D7" s="650"/>
      <c r="E7" s="655"/>
      <c r="F7" s="650"/>
      <c r="G7" s="650"/>
      <c r="H7" s="653"/>
    </row>
    <row r="8" spans="1:8" ht="18" customHeight="1">
      <c r="A8" s="23">
        <v>1</v>
      </c>
      <c r="B8" s="20"/>
      <c r="C8" s="101"/>
      <c r="D8" s="144"/>
      <c r="E8" s="19"/>
      <c r="F8" s="19">
        <f>D8</f>
        <v>0</v>
      </c>
      <c r="G8" s="19">
        <f>IF(D8=0,0,ROUND((F8-D8)/C8*100,2))</f>
        <v>0</v>
      </c>
      <c r="H8" s="20"/>
    </row>
    <row r="9" spans="1:8" ht="18" customHeight="1">
      <c r="A9" s="26">
        <v>1</v>
      </c>
      <c r="B9" s="20"/>
      <c r="C9" s="101"/>
      <c r="D9" s="19"/>
      <c r="E9" s="19"/>
      <c r="F9" s="19">
        <f>D9</f>
        <v>0</v>
      </c>
      <c r="G9" s="19">
        <f>IF(D9=0,0,ROUND((F9-D9)/C9*100,2))</f>
        <v>0</v>
      </c>
      <c r="H9" s="20"/>
    </row>
    <row r="10" spans="1:8" ht="18" customHeight="1">
      <c r="A10" s="26"/>
      <c r="B10" s="20"/>
      <c r="C10" s="20"/>
      <c r="D10" s="19"/>
      <c r="E10" s="19"/>
      <c r="F10" s="19"/>
      <c r="G10" s="19"/>
      <c r="H10" s="20"/>
    </row>
    <row r="11" spans="1:8" ht="18" customHeight="1">
      <c r="A11" s="26"/>
      <c r="B11" s="20"/>
      <c r="C11" s="20"/>
      <c r="D11" s="19"/>
      <c r="E11" s="19"/>
      <c r="F11" s="19"/>
      <c r="G11" s="19"/>
      <c r="H11" s="20"/>
    </row>
    <row r="12" spans="1:8" ht="18" customHeight="1">
      <c r="A12" s="651" t="s">
        <v>13</v>
      </c>
      <c r="B12" s="652"/>
      <c r="C12" s="20"/>
      <c r="D12" s="19">
        <f>SUM(D8:D11)</f>
        <v>0</v>
      </c>
      <c r="E12" s="19">
        <f>SUM(E8:E11)</f>
        <v>0</v>
      </c>
      <c r="F12" s="19">
        <f>SUM(F8:F11)</f>
        <v>0</v>
      </c>
      <c r="G12" s="19">
        <f>IF(E12=0,0,ROUND((F12-E12)/E12*100,2))</f>
        <v>0</v>
      </c>
      <c r="H12" s="20"/>
    </row>
  </sheetData>
  <mergeCells count="9">
    <mergeCell ref="E6:E7"/>
    <mergeCell ref="F6:F7"/>
    <mergeCell ref="G6:G7"/>
    <mergeCell ref="H6:H7"/>
    <mergeCell ref="A12:B12"/>
    <mergeCell ref="A6:A7"/>
    <mergeCell ref="B6:B7"/>
    <mergeCell ref="C6:C7"/>
    <mergeCell ref="D6:D7"/>
  </mergeCells>
  <phoneticPr fontId="41" type="noConversion"/>
  <printOptions horizontalCentered="1"/>
  <pageMargins left="0.35433070866141703" right="0.35433070866141703" top="0.66929133858267698" bottom="1.02362204724409" header="0.35433070866141703" footer="0.31496062992126"/>
  <pageSetup paperSize="9" fitToHeight="0" orientation="landscape" useFirstPageNumber="1" errors="NA"/>
  <headerFooter alignWithMargins="0">
    <oddFooter>&amp;L&amp;10资产占有单位填表人： 饶娟
填表日期：2019年5月28日&amp;C&amp;10注册资产评估师：喻高仕、陈朝辉&amp;R&amp;10共&amp;"Times New Roman,常规"&amp;N&amp;"宋体,常规"页  第&amp;P页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F14"/>
  <sheetViews>
    <sheetView topLeftCell="A4" workbookViewId="0">
      <selection activeCell="C17" sqref="C17"/>
    </sheetView>
  </sheetViews>
  <sheetFormatPr defaultColWidth="9" defaultRowHeight="18" customHeight="1"/>
  <cols>
    <col min="1" max="1" width="8.625" style="61" customWidth="1"/>
    <col min="2" max="2" width="28.25" style="3" customWidth="1"/>
    <col min="3" max="6" width="17.625" style="4" customWidth="1"/>
    <col min="7" max="16384" width="9" style="5"/>
  </cols>
  <sheetData>
    <row r="1" spans="1:6" ht="18" customHeight="1">
      <c r="A1" s="62"/>
      <c r="F1" s="63" t="s">
        <v>111</v>
      </c>
    </row>
    <row r="2" spans="1:6" ht="18" customHeight="1">
      <c r="A2" s="64" t="e">
        <f>#REF!</f>
        <v>#REF!</v>
      </c>
      <c r="B2" s="8"/>
      <c r="C2" s="9"/>
      <c r="D2" s="9"/>
      <c r="E2" s="9"/>
      <c r="F2" s="9"/>
    </row>
    <row r="3" spans="1:6" ht="18" customHeight="1">
      <c r="A3" s="10" t="s">
        <v>112</v>
      </c>
      <c r="B3" s="10"/>
      <c r="C3" s="11"/>
      <c r="D3" s="11"/>
      <c r="E3" s="11"/>
      <c r="F3" s="11"/>
    </row>
    <row r="4" spans="1:6" ht="27" customHeight="1">
      <c r="A4" s="64" t="e">
        <f>#REF!&amp;#REF!</f>
        <v>#REF!</v>
      </c>
      <c r="B4" s="8"/>
      <c r="C4" s="9"/>
      <c r="D4" s="9"/>
      <c r="E4" s="9"/>
      <c r="F4" s="9"/>
    </row>
    <row r="5" spans="1:6" ht="21" customHeight="1">
      <c r="A5" s="69" t="e">
        <f>#REF!&amp;#REF!</f>
        <v>#REF!</v>
      </c>
      <c r="B5" s="20" t="s">
        <v>113</v>
      </c>
      <c r="C5" s="19"/>
      <c r="D5" s="19"/>
      <c r="E5" s="19"/>
      <c r="F5" s="106" t="s">
        <v>1</v>
      </c>
    </row>
    <row r="6" spans="1:6" ht="13.5" customHeight="1">
      <c r="A6" s="724" t="s">
        <v>14</v>
      </c>
      <c r="B6" s="710" t="s">
        <v>15</v>
      </c>
      <c r="C6" s="715" t="s">
        <v>16</v>
      </c>
      <c r="D6" s="715" t="s">
        <v>17</v>
      </c>
      <c r="E6" s="715" t="s">
        <v>18</v>
      </c>
      <c r="F6" s="715" t="s">
        <v>114</v>
      </c>
    </row>
    <row r="7" spans="1:6" s="1" customFormat="1" ht="14.25" customHeight="1">
      <c r="A7" s="719"/>
      <c r="B7" s="719"/>
      <c r="C7" s="725"/>
      <c r="D7" s="715"/>
      <c r="E7" s="715"/>
      <c r="F7" s="725"/>
    </row>
    <row r="8" spans="1:6" ht="18" customHeight="1">
      <c r="A8" s="519"/>
      <c r="B8" s="69"/>
      <c r="C8" s="19"/>
      <c r="D8" s="19">
        <f>股票投资!J23</f>
        <v>0</v>
      </c>
      <c r="E8" s="19">
        <v>0</v>
      </c>
      <c r="F8" s="19">
        <f>IF(D8=0,0,ROUND(E8/D8*100,2))</f>
        <v>0</v>
      </c>
    </row>
    <row r="9" spans="1:6" ht="18" customHeight="1">
      <c r="A9" s="519"/>
      <c r="B9" s="69"/>
      <c r="C9" s="19"/>
      <c r="D9" s="19">
        <f>债券投资!H23</f>
        <v>0</v>
      </c>
      <c r="E9" s="19">
        <v>0</v>
      </c>
      <c r="F9" s="19">
        <f>IF(D9=0,0,ROUND(E9/D9*100,2))</f>
        <v>0</v>
      </c>
    </row>
    <row r="10" spans="1:6" ht="18" customHeight="1">
      <c r="A10" s="519"/>
      <c r="B10" s="69"/>
      <c r="C10" s="19">
        <f>其他投资!F10</f>
        <v>0</v>
      </c>
      <c r="D10" s="19">
        <f>其他投资!G10</f>
        <v>0</v>
      </c>
      <c r="E10" s="19">
        <v>0</v>
      </c>
      <c r="F10" s="19">
        <f>IF(D10=0,0,ROUND(E10/D10*100,2))</f>
        <v>0</v>
      </c>
    </row>
    <row r="11" spans="1:6" ht="18" customHeight="1">
      <c r="A11" s="519"/>
      <c r="B11" s="69"/>
      <c r="C11" s="19"/>
      <c r="D11" s="19"/>
      <c r="E11" s="19"/>
      <c r="F11" s="19"/>
    </row>
    <row r="12" spans="1:6" ht="18" customHeight="1">
      <c r="A12" s="519"/>
      <c r="B12" s="69" t="s">
        <v>115</v>
      </c>
      <c r="C12" s="19">
        <f>SUM(C8:C11)</f>
        <v>0</v>
      </c>
      <c r="D12" s="19">
        <f>SUM(D8:D11)</f>
        <v>0</v>
      </c>
      <c r="E12" s="19">
        <v>0</v>
      </c>
      <c r="F12" s="19">
        <f>IF(D12=0,0,ROUND(E12/D12*100,2))</f>
        <v>0</v>
      </c>
    </row>
    <row r="13" spans="1:6" ht="18" customHeight="1">
      <c r="A13" s="519"/>
      <c r="B13" s="69" t="s">
        <v>116</v>
      </c>
      <c r="C13" s="19"/>
      <c r="D13" s="19"/>
      <c r="E13" s="19">
        <v>0</v>
      </c>
      <c r="F13" s="19">
        <f>IF(D13=0,0,ROUND(E13/D13*100,2))</f>
        <v>0</v>
      </c>
    </row>
    <row r="14" spans="1:6" ht="18" customHeight="1">
      <c r="A14" s="519"/>
      <c r="B14" s="69" t="s">
        <v>117</v>
      </c>
      <c r="C14" s="19">
        <f>C12-C13</f>
        <v>0</v>
      </c>
      <c r="D14" s="19">
        <f>D12-D13</f>
        <v>0</v>
      </c>
      <c r="E14" s="19">
        <v>0</v>
      </c>
      <c r="F14" s="19">
        <f>IF(D14=0,0,ROUND(E14/D14*100,2))</f>
        <v>0</v>
      </c>
    </row>
  </sheetData>
  <mergeCells count="6">
    <mergeCell ref="F6:F7"/>
    <mergeCell ref="A6:A7"/>
    <mergeCell ref="B6:B7"/>
    <mergeCell ref="C6:C7"/>
    <mergeCell ref="D6:D7"/>
    <mergeCell ref="E6:E7"/>
  </mergeCells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陈勇
填表日期：2017年7月20日&amp;C&amp;10注册资产评估师：丰玉玲、陈朝辉&amp;R&amp;10共&amp;"Times New Roman,常规"&amp;N&amp;"宋体,常规"页  第&amp;P页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12.75" style="3" customWidth="1"/>
    <col min="3" max="3" width="11.75" style="3" customWidth="1"/>
    <col min="4" max="4" width="7.875" style="3" customWidth="1"/>
    <col min="5" max="5" width="10.125" style="4" customWidth="1"/>
    <col min="6" max="6" width="8.625" style="4" customWidth="1"/>
    <col min="7" max="7" width="10.5" style="4" customWidth="1"/>
    <col min="8" max="10" width="13.125" style="4" customWidth="1"/>
    <col min="11" max="11" width="9.5" style="4" customWidth="1"/>
    <col min="12" max="12" width="11.625" style="3" customWidth="1"/>
    <col min="13" max="16384" width="9" style="5"/>
  </cols>
  <sheetData>
    <row r="1" spans="1:12" ht="14.25" customHeight="1">
      <c r="A1" s="6"/>
      <c r="L1" s="7" t="str">
        <f>"表"&amp;长期投资汇总!A8</f>
        <v>表</v>
      </c>
    </row>
    <row r="2" spans="1:12" ht="18" customHeight="1">
      <c r="A2" s="8" t="e">
        <f>#REF!</f>
        <v>#REF!</v>
      </c>
      <c r="B2" s="8"/>
      <c r="C2" s="8"/>
      <c r="D2" s="8"/>
      <c r="E2" s="9"/>
      <c r="F2" s="9"/>
      <c r="G2" s="9"/>
      <c r="H2" s="9"/>
      <c r="I2" s="9"/>
      <c r="J2" s="9"/>
      <c r="K2" s="9"/>
      <c r="L2" s="8"/>
    </row>
    <row r="3" spans="1:12" ht="18" customHeight="1">
      <c r="A3" s="10" t="str">
        <f>长期投资汇总!B8&amp;"清查评估明细表"</f>
        <v>清查评估明细表</v>
      </c>
      <c r="B3" s="10"/>
      <c r="C3" s="10"/>
      <c r="D3" s="10"/>
      <c r="E3" s="11"/>
      <c r="F3" s="11"/>
      <c r="G3" s="11"/>
      <c r="H3" s="11"/>
      <c r="I3" s="11"/>
      <c r="J3" s="11"/>
      <c r="K3" s="11"/>
      <c r="L3" s="10"/>
    </row>
    <row r="4" spans="1:12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9"/>
      <c r="I4" s="9"/>
      <c r="J4" s="9"/>
      <c r="K4" s="9"/>
      <c r="L4" s="8"/>
    </row>
    <row r="5" spans="1:12" ht="14.25" customHeight="1">
      <c r="A5" s="2" t="e">
        <f>#REF!&amp;#REF!</f>
        <v>#REF!</v>
      </c>
      <c r="L5" s="12" t="s">
        <v>1</v>
      </c>
    </row>
    <row r="6" spans="1:12" s="1" customFormat="1" ht="14.25" customHeight="1">
      <c r="A6" s="647" t="s">
        <v>2</v>
      </c>
      <c r="B6" s="654" t="s">
        <v>29</v>
      </c>
      <c r="C6" s="654" t="s">
        <v>118</v>
      </c>
      <c r="D6" s="654" t="s">
        <v>31</v>
      </c>
      <c r="E6" s="648" t="s">
        <v>32</v>
      </c>
      <c r="F6" s="648" t="s">
        <v>33</v>
      </c>
      <c r="G6" s="648" t="s">
        <v>119</v>
      </c>
      <c r="H6" s="648" t="s">
        <v>34</v>
      </c>
      <c r="I6" s="648" t="s">
        <v>85</v>
      </c>
      <c r="J6" s="648" t="s">
        <v>36</v>
      </c>
      <c r="K6" s="648" t="s">
        <v>37</v>
      </c>
      <c r="L6" s="654" t="s">
        <v>10</v>
      </c>
    </row>
    <row r="7" spans="1:12" s="1" customFormat="1" ht="14.25" customHeight="1">
      <c r="A7" s="653"/>
      <c r="B7" s="653"/>
      <c r="C7" s="653"/>
      <c r="D7" s="653"/>
      <c r="E7" s="650"/>
      <c r="F7" s="650"/>
      <c r="G7" s="655"/>
      <c r="H7" s="650"/>
      <c r="I7" s="655"/>
      <c r="J7" s="650"/>
      <c r="K7" s="650"/>
      <c r="L7" s="653"/>
    </row>
    <row r="8" spans="1:12" ht="18" customHeight="1">
      <c r="A8" s="26"/>
      <c r="B8" s="20"/>
      <c r="C8" s="20"/>
      <c r="D8" s="20"/>
      <c r="E8" s="19"/>
      <c r="F8" s="19"/>
      <c r="G8" s="19"/>
      <c r="H8" s="19"/>
      <c r="I8" s="19"/>
      <c r="J8" s="19"/>
      <c r="K8" s="19">
        <f>IF(H8=0,0,ROUND((J8-H8)/G8*100,2))</f>
        <v>0</v>
      </c>
      <c r="L8" s="20"/>
    </row>
    <row r="9" spans="1:12" ht="18" customHeight="1">
      <c r="A9" s="26"/>
      <c r="B9" s="20"/>
      <c r="C9" s="20"/>
      <c r="D9" s="20"/>
      <c r="E9" s="19"/>
      <c r="F9" s="19"/>
      <c r="G9" s="19"/>
      <c r="H9" s="19"/>
      <c r="I9" s="19"/>
      <c r="J9" s="19"/>
      <c r="K9" s="19"/>
      <c r="L9" s="20"/>
    </row>
    <row r="10" spans="1:12" ht="18" customHeight="1">
      <c r="A10" s="26"/>
      <c r="B10" s="20"/>
      <c r="C10" s="20"/>
      <c r="D10" s="20"/>
      <c r="E10" s="19"/>
      <c r="F10" s="19"/>
      <c r="G10" s="19"/>
      <c r="H10" s="19"/>
      <c r="I10" s="19"/>
      <c r="J10" s="19"/>
      <c r="K10" s="19"/>
      <c r="L10" s="20"/>
    </row>
    <row r="11" spans="1:12" ht="18" customHeight="1">
      <c r="A11" s="26"/>
      <c r="B11" s="20"/>
      <c r="C11" s="20"/>
      <c r="D11" s="20"/>
      <c r="E11" s="19"/>
      <c r="F11" s="19"/>
      <c r="G11" s="19"/>
      <c r="H11" s="19"/>
      <c r="I11" s="19"/>
      <c r="J11" s="19"/>
      <c r="K11" s="19"/>
      <c r="L11" s="20"/>
    </row>
    <row r="12" spans="1:12" ht="18" customHeight="1">
      <c r="A12" s="26"/>
      <c r="B12" s="20"/>
      <c r="C12" s="20"/>
      <c r="D12" s="20"/>
      <c r="E12" s="19"/>
      <c r="F12" s="19"/>
      <c r="G12" s="19"/>
      <c r="H12" s="19"/>
      <c r="I12" s="19"/>
      <c r="J12" s="19"/>
      <c r="K12" s="19"/>
      <c r="L12" s="20"/>
    </row>
    <row r="13" spans="1:12" ht="18" customHeight="1">
      <c r="A13" s="26"/>
      <c r="B13" s="20"/>
      <c r="C13" s="20"/>
      <c r="D13" s="20"/>
      <c r="E13" s="19"/>
      <c r="F13" s="19"/>
      <c r="G13" s="19"/>
      <c r="H13" s="19"/>
      <c r="I13" s="19"/>
      <c r="J13" s="19"/>
      <c r="K13" s="19"/>
      <c r="L13" s="20"/>
    </row>
    <row r="14" spans="1:12" ht="18" customHeight="1">
      <c r="A14" s="26"/>
      <c r="B14" s="20"/>
      <c r="C14" s="20"/>
      <c r="D14" s="20"/>
      <c r="E14" s="19"/>
      <c r="F14" s="19"/>
      <c r="G14" s="19"/>
      <c r="H14" s="19"/>
      <c r="I14" s="19"/>
      <c r="J14" s="19"/>
      <c r="K14" s="19"/>
      <c r="L14" s="20"/>
    </row>
    <row r="15" spans="1:12" ht="18" customHeight="1">
      <c r="A15" s="26"/>
      <c r="B15" s="20"/>
      <c r="C15" s="20"/>
      <c r="D15" s="20"/>
      <c r="E15" s="19"/>
      <c r="F15" s="19"/>
      <c r="G15" s="19"/>
      <c r="H15" s="19"/>
      <c r="I15" s="19"/>
      <c r="J15" s="19"/>
      <c r="K15" s="19"/>
      <c r="L15" s="20"/>
    </row>
    <row r="16" spans="1:12" ht="18" customHeight="1">
      <c r="A16" s="26"/>
      <c r="B16" s="20"/>
      <c r="C16" s="20"/>
      <c r="D16" s="20"/>
      <c r="E16" s="19"/>
      <c r="F16" s="19"/>
      <c r="G16" s="19"/>
      <c r="H16" s="19"/>
      <c r="I16" s="19"/>
      <c r="J16" s="19"/>
      <c r="K16" s="19"/>
      <c r="L16" s="20"/>
    </row>
    <row r="17" spans="1:12" ht="18" customHeight="1">
      <c r="A17" s="26"/>
      <c r="B17" s="20"/>
      <c r="C17" s="20"/>
      <c r="D17" s="20"/>
      <c r="E17" s="19"/>
      <c r="F17" s="19"/>
      <c r="G17" s="19"/>
      <c r="H17" s="19"/>
      <c r="I17" s="19"/>
      <c r="J17" s="19"/>
      <c r="K17" s="19"/>
      <c r="L17" s="20"/>
    </row>
    <row r="18" spans="1:12" ht="18" customHeight="1">
      <c r="A18" s="26"/>
      <c r="B18" s="20"/>
      <c r="C18" s="20"/>
      <c r="D18" s="20"/>
      <c r="E18" s="19"/>
      <c r="F18" s="19"/>
      <c r="G18" s="19"/>
      <c r="H18" s="19"/>
      <c r="I18" s="19"/>
      <c r="J18" s="19"/>
      <c r="K18" s="19"/>
      <c r="L18" s="20"/>
    </row>
    <row r="19" spans="1:12" ht="18" customHeight="1">
      <c r="A19" s="26"/>
      <c r="B19" s="20"/>
      <c r="C19" s="20"/>
      <c r="D19" s="20"/>
      <c r="E19" s="19"/>
      <c r="F19" s="19"/>
      <c r="G19" s="19"/>
      <c r="H19" s="19"/>
      <c r="I19" s="19"/>
      <c r="J19" s="19"/>
      <c r="K19" s="19"/>
      <c r="L19" s="20"/>
    </row>
    <row r="20" spans="1:12" ht="18" customHeight="1">
      <c r="A20" s="26"/>
      <c r="B20" s="20"/>
      <c r="C20" s="20"/>
      <c r="D20" s="20"/>
      <c r="E20" s="19"/>
      <c r="F20" s="19"/>
      <c r="G20" s="19"/>
      <c r="H20" s="19"/>
      <c r="I20" s="19"/>
      <c r="J20" s="19"/>
      <c r="K20" s="19"/>
      <c r="L20" s="20"/>
    </row>
    <row r="21" spans="1:12" ht="18" customHeight="1">
      <c r="A21" s="26"/>
      <c r="B21" s="20"/>
      <c r="C21" s="20"/>
      <c r="D21" s="20"/>
      <c r="E21" s="19"/>
      <c r="F21" s="19"/>
      <c r="G21" s="19"/>
      <c r="H21" s="19"/>
      <c r="I21" s="19"/>
      <c r="J21" s="19"/>
      <c r="K21" s="19"/>
      <c r="L21" s="20"/>
    </row>
    <row r="22" spans="1:12" ht="18" customHeight="1">
      <c r="A22" s="26"/>
      <c r="B22" s="20"/>
      <c r="C22" s="20"/>
      <c r="D22" s="20"/>
      <c r="E22" s="19"/>
      <c r="F22" s="19"/>
      <c r="G22" s="19"/>
      <c r="H22" s="19"/>
      <c r="I22" s="19"/>
      <c r="J22" s="19"/>
      <c r="K22" s="19"/>
      <c r="L22" s="20"/>
    </row>
    <row r="23" spans="1:12" ht="18" customHeight="1">
      <c r="A23" s="651" t="s">
        <v>13</v>
      </c>
      <c r="B23" s="652"/>
      <c r="C23" s="20"/>
      <c r="D23" s="20"/>
      <c r="E23" s="19"/>
      <c r="F23" s="19"/>
      <c r="G23" s="19"/>
      <c r="H23" s="19">
        <f>SUM(H8:H22)</f>
        <v>0</v>
      </c>
      <c r="I23" s="19">
        <f>SUM(I8:I22)</f>
        <v>0</v>
      </c>
      <c r="J23" s="19">
        <f>SUM(J8:J22)</f>
        <v>0</v>
      </c>
      <c r="K23" s="19">
        <f>IF(I23=0,0,ROUND((J23-I23)/I23*100,2))</f>
        <v>0</v>
      </c>
      <c r="L23" s="20"/>
    </row>
  </sheetData>
  <mergeCells count="13">
    <mergeCell ref="J6:J7"/>
    <mergeCell ref="K6:K7"/>
    <mergeCell ref="L6:L7"/>
    <mergeCell ref="E6:E7"/>
    <mergeCell ref="F6:F7"/>
    <mergeCell ref="G6:G7"/>
    <mergeCell ref="H6:H7"/>
    <mergeCell ref="I6:I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C28" sqref="C28"/>
    </sheetView>
  </sheetViews>
  <sheetFormatPr defaultColWidth="9" defaultRowHeight="18" customHeight="1"/>
  <cols>
    <col min="1" max="1" width="5.625" style="61" customWidth="1"/>
    <col min="2" max="2" width="30.125" style="3" customWidth="1"/>
    <col min="3" max="3" width="15.25" style="4" customWidth="1"/>
    <col min="4" max="4" width="16.125" style="4" customWidth="1"/>
    <col min="5" max="5" width="15.75" style="4" customWidth="1"/>
    <col min="6" max="6" width="15.25" style="4" customWidth="1"/>
    <col min="7" max="16384" width="9" style="5"/>
  </cols>
  <sheetData>
    <row r="1" spans="1:6" ht="18" customHeight="1">
      <c r="A1" s="62"/>
      <c r="F1" s="63" t="e">
        <f>"表"&amp;#REF!</f>
        <v>#REF!</v>
      </c>
    </row>
    <row r="2" spans="1:6" ht="18" customHeight="1">
      <c r="A2" s="64" t="e">
        <f>#REF!</f>
        <v>#REF!</v>
      </c>
      <c r="B2" s="8"/>
      <c r="C2" s="9"/>
      <c r="D2" s="9"/>
      <c r="E2" s="9"/>
      <c r="F2" s="9"/>
    </row>
    <row r="3" spans="1:6" ht="18" customHeight="1">
      <c r="A3" s="10" t="e">
        <f>#REF!&amp;"清查评估汇总表"</f>
        <v>#REF!</v>
      </c>
      <c r="B3" s="10"/>
      <c r="C3" s="11"/>
      <c r="D3" s="11"/>
      <c r="E3" s="11"/>
      <c r="F3" s="11"/>
    </row>
    <row r="4" spans="1:6" ht="15.75" customHeight="1">
      <c r="A4" s="64" t="e">
        <f>#REF!&amp;#REF!</f>
        <v>#REF!</v>
      </c>
      <c r="B4" s="8"/>
      <c r="C4" s="9"/>
      <c r="D4" s="9"/>
      <c r="E4" s="9"/>
      <c r="F4" s="9"/>
    </row>
    <row r="5" spans="1:6" ht="15.75" customHeight="1">
      <c r="A5" s="61" t="e">
        <f>#REF!&amp;#REF!</f>
        <v>#REF!</v>
      </c>
      <c r="F5" s="63" t="s">
        <v>1</v>
      </c>
    </row>
    <row r="6" spans="1:6" ht="13.5" customHeight="1">
      <c r="A6" s="645" t="s">
        <v>14</v>
      </c>
      <c r="B6" s="647" t="s">
        <v>15</v>
      </c>
      <c r="C6" s="648" t="s">
        <v>16</v>
      </c>
      <c r="D6" s="648" t="s">
        <v>17</v>
      </c>
      <c r="E6" s="648" t="s">
        <v>18</v>
      </c>
      <c r="F6" s="648" t="s">
        <v>19</v>
      </c>
    </row>
    <row r="7" spans="1:6" s="1" customFormat="1" ht="14.25" customHeight="1">
      <c r="A7" s="646"/>
      <c r="B7" s="646"/>
      <c r="C7" s="649"/>
      <c r="D7" s="649"/>
      <c r="E7" s="650"/>
      <c r="F7" s="649"/>
    </row>
    <row r="8" spans="1:6" ht="18" customHeight="1">
      <c r="A8" s="66" t="s">
        <v>20</v>
      </c>
      <c r="B8" s="67" t="s">
        <v>21</v>
      </c>
      <c r="C8" s="19">
        <f>'短期投资-期货'!G23</f>
        <v>0</v>
      </c>
      <c r="D8" s="19">
        <f>'短期投资-期货'!I23</f>
        <v>0</v>
      </c>
      <c r="E8" s="19">
        <f>D8-C8</f>
        <v>0</v>
      </c>
      <c r="F8" s="19">
        <f>IF(C8=0,0,ROUND(E8/C8*100,2))</f>
        <v>0</v>
      </c>
    </row>
    <row r="9" spans="1:6" ht="18" customHeight="1">
      <c r="A9" s="68" t="s">
        <v>22</v>
      </c>
      <c r="B9" s="67" t="s">
        <v>23</v>
      </c>
      <c r="C9" s="19">
        <f>'短期投资-债券'!G23</f>
        <v>0</v>
      </c>
      <c r="D9" s="19">
        <f>'短期投资-债券'!I23</f>
        <v>0</v>
      </c>
      <c r="E9" s="19">
        <f>D9-C9</f>
        <v>0</v>
      </c>
      <c r="F9" s="19">
        <f>IF(C9=0,0,ROUND(E9/C9*100,2))</f>
        <v>0</v>
      </c>
    </row>
    <row r="10" spans="1:6" ht="18" customHeight="1">
      <c r="A10" s="68" t="s">
        <v>24</v>
      </c>
      <c r="B10" s="67" t="s">
        <v>25</v>
      </c>
      <c r="C10" s="19">
        <f>'短期投资-其他'!F21</f>
        <v>0</v>
      </c>
      <c r="D10" s="19">
        <f>'短期投资-其他'!G8</f>
        <v>0</v>
      </c>
      <c r="E10" s="19">
        <f>D10-C10</f>
        <v>0</v>
      </c>
      <c r="F10" s="19">
        <f>IF(C10=0,0,ROUND(E10/C10*100,2))</f>
        <v>0</v>
      </c>
    </row>
    <row r="11" spans="1:6" ht="18" customHeight="1">
      <c r="A11" s="68"/>
      <c r="B11" s="67"/>
      <c r="C11" s="19"/>
      <c r="D11" s="19"/>
      <c r="E11" s="19"/>
      <c r="F11" s="19"/>
    </row>
    <row r="12" spans="1:6" ht="18" customHeight="1">
      <c r="A12" s="68"/>
      <c r="B12" s="67"/>
      <c r="C12" s="19"/>
      <c r="D12" s="19"/>
      <c r="E12" s="19"/>
      <c r="F12" s="19"/>
    </row>
    <row r="13" spans="1:6" ht="18" customHeight="1">
      <c r="A13" s="519"/>
      <c r="B13" s="69"/>
      <c r="C13" s="19"/>
      <c r="D13" s="19"/>
      <c r="E13" s="19"/>
      <c r="F13" s="19"/>
    </row>
    <row r="14" spans="1:6" ht="18" customHeight="1">
      <c r="A14" s="519"/>
      <c r="B14" s="69"/>
      <c r="C14" s="19"/>
      <c r="D14" s="19"/>
      <c r="E14" s="19"/>
      <c r="F14" s="19"/>
    </row>
    <row r="15" spans="1:6" ht="18" customHeight="1">
      <c r="A15" s="519"/>
      <c r="B15" s="69"/>
      <c r="C15" s="19"/>
      <c r="D15" s="19"/>
      <c r="E15" s="19"/>
      <c r="F15" s="19"/>
    </row>
    <row r="16" spans="1:6" ht="18" customHeight="1">
      <c r="A16" s="519"/>
      <c r="B16" s="69"/>
      <c r="C16" s="19"/>
      <c r="D16" s="19"/>
      <c r="E16" s="19"/>
      <c r="F16" s="19"/>
    </row>
    <row r="17" spans="1:6" ht="18" customHeight="1">
      <c r="A17" s="519"/>
      <c r="B17" s="69"/>
      <c r="C17" s="19"/>
      <c r="D17" s="19"/>
      <c r="E17" s="19"/>
      <c r="F17" s="19"/>
    </row>
    <row r="18" spans="1:6" ht="18" customHeight="1">
      <c r="A18" s="519"/>
      <c r="B18" s="69"/>
      <c r="C18" s="19"/>
      <c r="D18" s="19"/>
      <c r="E18" s="19"/>
      <c r="F18" s="19"/>
    </row>
    <row r="19" spans="1:6" ht="18" customHeight="1">
      <c r="A19" s="519"/>
      <c r="B19" s="67" t="s">
        <v>26</v>
      </c>
      <c r="C19" s="19">
        <f>SUM(C8:C18)</f>
        <v>0</v>
      </c>
      <c r="D19" s="19">
        <f>SUM(D8:D18)</f>
        <v>0</v>
      </c>
      <c r="E19" s="19">
        <f>SUM(E8:E18)</f>
        <v>0</v>
      </c>
      <c r="F19" s="19">
        <f>IF(C19=0,0,ROUND(E19/C19*100,2))</f>
        <v>0</v>
      </c>
    </row>
    <row r="20" spans="1:6" ht="18" customHeight="1">
      <c r="A20" s="519"/>
      <c r="B20" s="67" t="s">
        <v>27</v>
      </c>
      <c r="C20" s="19"/>
      <c r="D20" s="19"/>
      <c r="E20" s="19">
        <f>D20-C20</f>
        <v>0</v>
      </c>
      <c r="F20" s="19">
        <f>IF(C20=0,0,ROUND(E20/C20*100,2))</f>
        <v>0</v>
      </c>
    </row>
    <row r="21" spans="1:6" ht="18" customHeight="1">
      <c r="A21" s="519"/>
      <c r="B21" s="67" t="s">
        <v>28</v>
      </c>
      <c r="C21" s="19">
        <f>C19-C20</f>
        <v>0</v>
      </c>
      <c r="D21" s="19">
        <f>D19-D20</f>
        <v>0</v>
      </c>
      <c r="E21" s="19">
        <f>D21-C21</f>
        <v>0</v>
      </c>
      <c r="F21" s="19">
        <f>IF(C21=0,0,ROUND(E21/C21*100,2))</f>
        <v>0</v>
      </c>
    </row>
  </sheetData>
  <mergeCells count="6">
    <mergeCell ref="F6:F7"/>
    <mergeCell ref="A6:A7"/>
    <mergeCell ref="B6:B7"/>
    <mergeCell ref="C6:C7"/>
    <mergeCell ref="D6:D7"/>
    <mergeCell ref="E6:E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G13" sqref="G13"/>
    </sheetView>
  </sheetViews>
  <sheetFormatPr defaultColWidth="9" defaultRowHeight="18" customHeight="1"/>
  <cols>
    <col min="1" max="1" width="4.625" style="2" customWidth="1"/>
    <col min="2" max="2" width="14.625" style="3" customWidth="1"/>
    <col min="3" max="3" width="11.75" style="3" customWidth="1"/>
    <col min="4" max="4" width="7.875" style="3" customWidth="1"/>
    <col min="5" max="5" width="10.125" style="3" customWidth="1"/>
    <col min="6" max="6" width="8.625" style="35" customWidth="1"/>
    <col min="7" max="9" width="13.125" style="4" customWidth="1"/>
    <col min="10" max="10" width="9.5" style="4" customWidth="1"/>
    <col min="11" max="11" width="11.625" style="3" customWidth="1"/>
    <col min="12" max="16384" width="9" style="5"/>
  </cols>
  <sheetData>
    <row r="1" spans="1:11" ht="14.25" customHeight="1">
      <c r="A1" s="6"/>
      <c r="K1" s="7" t="str">
        <f>"表"&amp;长期投资汇总!A9</f>
        <v>表</v>
      </c>
    </row>
    <row r="2" spans="1:11" ht="18" customHeight="1">
      <c r="A2" s="8" t="e">
        <f>#REF!</f>
        <v>#REF!</v>
      </c>
      <c r="B2" s="8"/>
      <c r="C2" s="8"/>
      <c r="D2" s="8"/>
      <c r="E2" s="8"/>
      <c r="F2" s="36"/>
      <c r="G2" s="9"/>
      <c r="H2" s="9"/>
      <c r="I2" s="9"/>
      <c r="J2" s="9"/>
      <c r="K2" s="8"/>
    </row>
    <row r="3" spans="1:11" ht="18" customHeight="1">
      <c r="A3" s="10" t="str">
        <f>长期投资汇总!B9&amp;"清查评估明细表"</f>
        <v>清查评估明细表</v>
      </c>
      <c r="B3" s="10"/>
      <c r="C3" s="10"/>
      <c r="D3" s="10"/>
      <c r="E3" s="10"/>
      <c r="F3" s="37"/>
      <c r="G3" s="11"/>
      <c r="H3" s="11"/>
      <c r="I3" s="11"/>
      <c r="J3" s="11"/>
      <c r="K3" s="10"/>
    </row>
    <row r="4" spans="1:11" ht="12.75" customHeight="1">
      <c r="A4" s="8" t="e">
        <f>#REF!&amp;#REF!</f>
        <v>#REF!</v>
      </c>
      <c r="B4" s="8"/>
      <c r="C4" s="8"/>
      <c r="D4" s="8"/>
      <c r="E4" s="8"/>
      <c r="F4" s="36"/>
      <c r="G4" s="9"/>
      <c r="H4" s="9"/>
      <c r="I4" s="9"/>
      <c r="J4" s="9"/>
      <c r="K4" s="8"/>
    </row>
    <row r="5" spans="1:11" ht="14.25" customHeight="1">
      <c r="A5" s="2" t="e">
        <f>#REF!&amp;#REF!</f>
        <v>#REF!</v>
      </c>
      <c r="K5" s="12" t="s">
        <v>1</v>
      </c>
    </row>
    <row r="6" spans="1:11" s="1" customFormat="1" ht="14.25" customHeight="1">
      <c r="A6" s="647" t="s">
        <v>2</v>
      </c>
      <c r="B6" s="654" t="s">
        <v>29</v>
      </c>
      <c r="C6" s="654" t="s">
        <v>120</v>
      </c>
      <c r="D6" s="654" t="s">
        <v>39</v>
      </c>
      <c r="E6" s="654" t="s">
        <v>108</v>
      </c>
      <c r="F6" s="656" t="s">
        <v>121</v>
      </c>
      <c r="G6" s="648" t="s">
        <v>41</v>
      </c>
      <c r="H6" s="648" t="s">
        <v>85</v>
      </c>
      <c r="I6" s="648" t="s">
        <v>36</v>
      </c>
      <c r="J6" s="648" t="s">
        <v>37</v>
      </c>
      <c r="K6" s="654" t="s">
        <v>10</v>
      </c>
    </row>
    <row r="7" spans="1:11" s="1" customFormat="1" ht="14.25" customHeight="1">
      <c r="A7" s="653"/>
      <c r="B7" s="653"/>
      <c r="C7" s="653"/>
      <c r="D7" s="653"/>
      <c r="E7" s="653"/>
      <c r="F7" s="657"/>
      <c r="G7" s="650"/>
      <c r="H7" s="655"/>
      <c r="I7" s="650"/>
      <c r="J7" s="650"/>
      <c r="K7" s="653"/>
    </row>
    <row r="8" spans="1:11" ht="18" customHeight="1">
      <c r="A8" s="26"/>
      <c r="B8" s="20"/>
      <c r="C8" s="20"/>
      <c r="D8" s="20"/>
      <c r="E8" s="20"/>
      <c r="F8" s="38"/>
      <c r="G8" s="19"/>
      <c r="H8" s="19"/>
      <c r="I8" s="19"/>
      <c r="J8" s="19">
        <f>IF(G8=0,0,ROUND((I8-G8)/F8*100,2))</f>
        <v>0</v>
      </c>
      <c r="K8" s="20"/>
    </row>
    <row r="9" spans="1:11" ht="18" customHeight="1">
      <c r="A9" s="26"/>
      <c r="B9" s="20"/>
      <c r="C9" s="20"/>
      <c r="D9" s="20"/>
      <c r="E9" s="20"/>
      <c r="F9" s="38"/>
      <c r="G9" s="19"/>
      <c r="H9" s="19"/>
      <c r="I9" s="19"/>
      <c r="J9" s="19"/>
      <c r="K9" s="20"/>
    </row>
    <row r="10" spans="1:11" ht="18" customHeight="1">
      <c r="A10" s="26"/>
      <c r="B10" s="20"/>
      <c r="C10" s="20"/>
      <c r="D10" s="20"/>
      <c r="E10" s="20"/>
      <c r="F10" s="38"/>
      <c r="G10" s="19"/>
      <c r="H10" s="19"/>
      <c r="I10" s="19"/>
      <c r="J10" s="19"/>
      <c r="K10" s="20"/>
    </row>
    <row r="11" spans="1:11" ht="18" customHeight="1">
      <c r="A11" s="26"/>
      <c r="B11" s="20"/>
      <c r="C11" s="20"/>
      <c r="D11" s="20"/>
      <c r="E11" s="20"/>
      <c r="F11" s="38"/>
      <c r="G11" s="19"/>
      <c r="H11" s="19"/>
      <c r="I11" s="19"/>
      <c r="J11" s="19"/>
      <c r="K11" s="20"/>
    </row>
    <row r="12" spans="1:11" ht="18" customHeight="1">
      <c r="A12" s="26"/>
      <c r="B12" s="20"/>
      <c r="C12" s="20"/>
      <c r="D12" s="20"/>
      <c r="E12" s="20"/>
      <c r="F12" s="38"/>
      <c r="G12" s="19"/>
      <c r="H12" s="19"/>
      <c r="I12" s="19"/>
      <c r="J12" s="19"/>
      <c r="K12" s="20"/>
    </row>
    <row r="13" spans="1:11" ht="18" customHeight="1">
      <c r="A13" s="26"/>
      <c r="B13" s="20"/>
      <c r="C13" s="20"/>
      <c r="D13" s="20"/>
      <c r="E13" s="20"/>
      <c r="F13" s="38"/>
      <c r="G13" s="19"/>
      <c r="H13" s="19"/>
      <c r="I13" s="19"/>
      <c r="J13" s="19"/>
      <c r="K13" s="20"/>
    </row>
    <row r="14" spans="1:11" ht="18" customHeight="1">
      <c r="A14" s="26"/>
      <c r="B14" s="20"/>
      <c r="C14" s="20"/>
      <c r="D14" s="20"/>
      <c r="E14" s="20"/>
      <c r="F14" s="38"/>
      <c r="G14" s="19"/>
      <c r="H14" s="19"/>
      <c r="I14" s="19"/>
      <c r="J14" s="19"/>
      <c r="K14" s="20"/>
    </row>
    <row r="15" spans="1:11" ht="18" customHeight="1">
      <c r="A15" s="26"/>
      <c r="B15" s="20"/>
      <c r="C15" s="20"/>
      <c r="D15" s="20"/>
      <c r="E15" s="20"/>
      <c r="F15" s="38"/>
      <c r="G15" s="19"/>
      <c r="H15" s="19"/>
      <c r="I15" s="19"/>
      <c r="J15" s="19"/>
      <c r="K15" s="20"/>
    </row>
    <row r="16" spans="1:11" ht="18" customHeight="1">
      <c r="A16" s="26"/>
      <c r="B16" s="20"/>
      <c r="C16" s="20"/>
      <c r="D16" s="20"/>
      <c r="E16" s="20"/>
      <c r="F16" s="38"/>
      <c r="G16" s="19"/>
      <c r="H16" s="19"/>
      <c r="I16" s="19"/>
      <c r="J16" s="19"/>
      <c r="K16" s="20"/>
    </row>
    <row r="17" spans="1:11" ht="18" customHeight="1">
      <c r="A17" s="26"/>
      <c r="B17" s="20"/>
      <c r="C17" s="20"/>
      <c r="D17" s="20"/>
      <c r="E17" s="20"/>
      <c r="F17" s="38"/>
      <c r="G17" s="19"/>
      <c r="H17" s="19"/>
      <c r="I17" s="19"/>
      <c r="J17" s="19"/>
      <c r="K17" s="20"/>
    </row>
    <row r="18" spans="1:11" ht="18" customHeight="1">
      <c r="A18" s="26"/>
      <c r="B18" s="20"/>
      <c r="C18" s="20"/>
      <c r="D18" s="20"/>
      <c r="E18" s="20"/>
      <c r="F18" s="38"/>
      <c r="G18" s="19"/>
      <c r="H18" s="19"/>
      <c r="I18" s="19"/>
      <c r="J18" s="19"/>
      <c r="K18" s="20"/>
    </row>
    <row r="19" spans="1:11" ht="18" customHeight="1">
      <c r="A19" s="26"/>
      <c r="B19" s="20"/>
      <c r="C19" s="20"/>
      <c r="D19" s="20"/>
      <c r="E19" s="20"/>
      <c r="F19" s="38"/>
      <c r="G19" s="19"/>
      <c r="H19" s="19"/>
      <c r="I19" s="19"/>
      <c r="J19" s="19"/>
      <c r="K19" s="20"/>
    </row>
    <row r="20" spans="1:11" ht="18" customHeight="1">
      <c r="A20" s="26"/>
      <c r="B20" s="20"/>
      <c r="C20" s="20"/>
      <c r="D20" s="20"/>
      <c r="E20" s="20"/>
      <c r="F20" s="38"/>
      <c r="G20" s="19"/>
      <c r="H20" s="19"/>
      <c r="I20" s="19"/>
      <c r="J20" s="19"/>
      <c r="K20" s="20"/>
    </row>
    <row r="21" spans="1:11" ht="18" customHeight="1">
      <c r="A21" s="26"/>
      <c r="B21" s="20"/>
      <c r="C21" s="20"/>
      <c r="D21" s="20"/>
      <c r="E21" s="20"/>
      <c r="F21" s="38"/>
      <c r="G21" s="19"/>
      <c r="H21" s="19"/>
      <c r="I21" s="19"/>
      <c r="J21" s="19"/>
      <c r="K21" s="20"/>
    </row>
    <row r="22" spans="1:11" ht="18" customHeight="1">
      <c r="A22" s="26"/>
      <c r="B22" s="20"/>
      <c r="C22" s="20"/>
      <c r="D22" s="20"/>
      <c r="E22" s="20"/>
      <c r="F22" s="38"/>
      <c r="G22" s="19"/>
      <c r="H22" s="19"/>
      <c r="I22" s="19"/>
      <c r="J22" s="19"/>
      <c r="K22" s="20"/>
    </row>
    <row r="23" spans="1:11" ht="18" customHeight="1">
      <c r="A23" s="651" t="s">
        <v>13</v>
      </c>
      <c r="B23" s="652"/>
      <c r="C23" s="20"/>
      <c r="D23" s="20"/>
      <c r="E23" s="20"/>
      <c r="F23" s="38"/>
      <c r="G23" s="19">
        <f>SUM(G8:G22)</f>
        <v>0</v>
      </c>
      <c r="H23" s="19">
        <f>SUM(H8:H22)</f>
        <v>0</v>
      </c>
      <c r="I23" s="19">
        <f>SUM(I8:I22)</f>
        <v>0</v>
      </c>
      <c r="J23" s="19">
        <f>IF(H23=0,0,ROUND((I23-H23)/H23*100,2))</f>
        <v>0</v>
      </c>
      <c r="K23" s="20"/>
    </row>
  </sheetData>
  <mergeCells count="12">
    <mergeCell ref="J6:J7"/>
    <mergeCell ref="K6:K7"/>
    <mergeCell ref="E6:E7"/>
    <mergeCell ref="F6:F7"/>
    <mergeCell ref="G6:G7"/>
    <mergeCell ref="H6:H7"/>
    <mergeCell ref="I6:I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F9" sqref="F9"/>
    </sheetView>
  </sheetViews>
  <sheetFormatPr defaultColWidth="9" defaultRowHeight="18" customHeight="1"/>
  <cols>
    <col min="1" max="1" width="6.25" style="503" customWidth="1"/>
    <col min="2" max="2" width="27.125" style="312" customWidth="1"/>
    <col min="3" max="3" width="10.125" style="312" customWidth="1"/>
    <col min="4" max="4" width="9.875" style="312" customWidth="1"/>
    <col min="5" max="5" width="8.25" style="504" customWidth="1"/>
    <col min="6" max="6" width="16.5" style="285" customWidth="1"/>
    <col min="7" max="7" width="15.5" style="285" customWidth="1"/>
    <col min="8" max="8" width="9.5" style="285" customWidth="1"/>
    <col min="9" max="9" width="20.25" style="312" customWidth="1"/>
    <col min="10" max="16384" width="9" style="308"/>
  </cols>
  <sheetData>
    <row r="1" spans="1:9" ht="14.25" customHeight="1">
      <c r="A1" s="505"/>
      <c r="I1" s="388" t="str">
        <f>"表"&amp;长期投资汇总!A10</f>
        <v>表</v>
      </c>
    </row>
    <row r="2" spans="1:9" ht="18" customHeight="1">
      <c r="A2" s="368" t="e">
        <f>#REF!</f>
        <v>#REF!</v>
      </c>
      <c r="B2" s="368"/>
      <c r="C2" s="368"/>
      <c r="D2" s="368"/>
      <c r="E2" s="506"/>
      <c r="F2" s="386"/>
      <c r="G2" s="386"/>
      <c r="H2" s="386"/>
      <c r="I2" s="368"/>
    </row>
    <row r="3" spans="1:9" ht="18" customHeight="1">
      <c r="A3" s="507" t="str">
        <f>长期投资汇总!B10&amp;"清查评估明细表"</f>
        <v>清查评估明细表</v>
      </c>
      <c r="B3" s="507"/>
      <c r="C3" s="507"/>
      <c r="D3" s="507"/>
      <c r="E3" s="508"/>
      <c r="F3" s="509"/>
      <c r="G3" s="509"/>
      <c r="H3" s="509"/>
      <c r="I3" s="507"/>
    </row>
    <row r="4" spans="1:9" ht="12.75" customHeight="1">
      <c r="A4" s="368" t="e">
        <f>#REF!&amp;#REF!</f>
        <v>#REF!</v>
      </c>
      <c r="B4" s="368"/>
      <c r="C4" s="368"/>
      <c r="D4" s="368"/>
      <c r="E4" s="506"/>
      <c r="F4" s="386"/>
      <c r="G4" s="386"/>
      <c r="H4" s="386"/>
      <c r="I4" s="368"/>
    </row>
    <row r="5" spans="1:9" ht="14.25" customHeight="1">
      <c r="A5" s="503" t="e">
        <f>#REF!&amp;#REF!</f>
        <v>#REF!</v>
      </c>
      <c r="I5" s="517" t="s">
        <v>1</v>
      </c>
    </row>
    <row r="6" spans="1:9" s="310" customFormat="1" ht="14.25" customHeight="1">
      <c r="A6" s="728" t="s">
        <v>2</v>
      </c>
      <c r="B6" s="730" t="s">
        <v>29</v>
      </c>
      <c r="C6" s="730" t="s">
        <v>31</v>
      </c>
      <c r="D6" s="732" t="s">
        <v>47</v>
      </c>
      <c r="E6" s="734" t="s">
        <v>48</v>
      </c>
      <c r="F6" s="736" t="s">
        <v>65</v>
      </c>
      <c r="G6" s="736" t="s">
        <v>36</v>
      </c>
      <c r="H6" s="736" t="s">
        <v>37</v>
      </c>
      <c r="I6" s="738" t="s">
        <v>10</v>
      </c>
    </row>
    <row r="7" spans="1:9" s="310" customFormat="1" ht="14.25" customHeight="1">
      <c r="A7" s="729"/>
      <c r="B7" s="731"/>
      <c r="C7" s="731"/>
      <c r="D7" s="733"/>
      <c r="E7" s="735"/>
      <c r="F7" s="737"/>
      <c r="G7" s="737"/>
      <c r="H7" s="737"/>
      <c r="I7" s="729"/>
    </row>
    <row r="8" spans="1:9" ht="39.75" customHeight="1">
      <c r="A8" s="510"/>
      <c r="B8" s="511"/>
      <c r="C8" s="321"/>
      <c r="D8" s="512"/>
      <c r="E8" s="513"/>
      <c r="F8" s="337"/>
      <c r="G8" s="337">
        <f>E8*177059336.87</f>
        <v>0</v>
      </c>
      <c r="H8" s="337">
        <f>IF(F8=0,0,ROUND((G8-F8)/F8*100,2))</f>
        <v>0</v>
      </c>
      <c r="I8" s="518"/>
    </row>
    <row r="9" spans="1:9" ht="25.5" customHeight="1">
      <c r="A9" s="510"/>
      <c r="B9" s="514"/>
      <c r="C9" s="321"/>
      <c r="D9" s="512"/>
      <c r="E9" s="513"/>
      <c r="F9" s="337"/>
      <c r="G9" s="337"/>
      <c r="H9" s="337"/>
      <c r="I9" s="518"/>
    </row>
    <row r="10" spans="1:9" ht="23.25" customHeight="1">
      <c r="A10" s="726" t="s">
        <v>49</v>
      </c>
      <c r="B10" s="727"/>
      <c r="C10" s="352"/>
      <c r="D10" s="352"/>
      <c r="E10" s="515"/>
      <c r="F10" s="337">
        <f>SUM(F8:F9)</f>
        <v>0</v>
      </c>
      <c r="G10" s="337">
        <f>SUM(G8:G9)</f>
        <v>0</v>
      </c>
      <c r="H10" s="337">
        <f>IF(F10=0,0,ROUND((G10-F10)/F10*100,2))</f>
        <v>0</v>
      </c>
      <c r="I10" s="352"/>
    </row>
    <row r="13" spans="1:9" ht="18" customHeight="1">
      <c r="B13" s="516"/>
    </row>
  </sheetData>
  <mergeCells count="10">
    <mergeCell ref="E6:E7"/>
    <mergeCell ref="F6:F7"/>
    <mergeCell ref="G6:G7"/>
    <mergeCell ref="H6:H7"/>
    <mergeCell ref="I6:I7"/>
    <mergeCell ref="A10:B10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陈勇
填表日期：2017年7月20日&amp;C&amp;10注册资产评估师：丰玉玲、陈朝辉&amp;R&amp;10共&amp;"Times New Roman,常规"&amp;N&amp;"宋体,常规"页  第&amp;P页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"/>
  <sheetViews>
    <sheetView workbookViewId="0">
      <selection activeCell="J19" sqref="J19"/>
    </sheetView>
  </sheetViews>
  <sheetFormatPr defaultColWidth="9" defaultRowHeight="11.25"/>
  <cols>
    <col min="1" max="1" width="4.25" style="3" customWidth="1"/>
    <col min="2" max="2" width="13.625" style="3" customWidth="1"/>
    <col min="3" max="3" width="11.75" style="3" customWidth="1"/>
    <col min="4" max="4" width="22.125" style="3" customWidth="1"/>
    <col min="5" max="5" width="8.25" style="3" customWidth="1"/>
    <col min="6" max="6" width="7.375" style="3" customWidth="1"/>
    <col min="7" max="7" width="10.375" style="4" customWidth="1"/>
    <col min="8" max="9" width="12.125" style="4" customWidth="1"/>
    <col min="10" max="10" width="12.625" style="4" customWidth="1"/>
    <col min="11" max="11" width="5.5" style="404" customWidth="1"/>
    <col min="12" max="12" width="12.5" style="4" customWidth="1"/>
    <col min="13" max="13" width="8" style="4" customWidth="1"/>
    <col min="14" max="14" width="12.625" style="107" customWidth="1"/>
    <col min="15" max="15" width="10.375" style="5" customWidth="1"/>
    <col min="16" max="16" width="13" style="5" customWidth="1"/>
    <col min="17" max="16384" width="9" style="5"/>
  </cols>
  <sheetData>
    <row r="1" spans="1:15" ht="18" customHeight="1">
      <c r="A1" s="254"/>
      <c r="N1" s="7" t="e">
        <f>"表"&amp;[1]固定资产汇总!A9</f>
        <v>#REF!</v>
      </c>
    </row>
    <row r="2" spans="1:15" ht="18" customHeight="1">
      <c r="A2" s="671" t="e">
        <f>#REF!</f>
        <v>#REF!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</row>
    <row r="3" spans="1:15" ht="18" customHeight="1">
      <c r="A3" s="10" t="s">
        <v>122</v>
      </c>
      <c r="B3" s="10"/>
      <c r="C3" s="10"/>
      <c r="D3" s="10"/>
      <c r="E3" s="10"/>
      <c r="F3" s="10"/>
      <c r="G3" s="11"/>
      <c r="H3" s="11"/>
      <c r="I3" s="11"/>
      <c r="J3" s="11"/>
      <c r="K3" s="406"/>
      <c r="L3" s="11"/>
      <c r="M3" s="11"/>
      <c r="N3" s="10"/>
    </row>
    <row r="4" spans="1:15" ht="15.75" customHeight="1">
      <c r="A4" s="8"/>
      <c r="B4" s="8"/>
      <c r="C4" s="8"/>
      <c r="D4" s="8"/>
      <c r="E4" s="8"/>
      <c r="F4" s="8"/>
      <c r="G4" s="9" t="s">
        <v>123</v>
      </c>
      <c r="H4" s="475" t="e">
        <f>#REF!</f>
        <v>#REF!</v>
      </c>
      <c r="I4" s="9"/>
      <c r="J4" s="9"/>
      <c r="K4" s="290"/>
      <c r="L4" s="9"/>
      <c r="M4" s="9"/>
      <c r="N4" s="8"/>
    </row>
    <row r="5" spans="1:15" ht="15.75" customHeight="1">
      <c r="A5" s="254" t="e">
        <f>#REF!&amp;#REF!</f>
        <v>#REF!</v>
      </c>
      <c r="C5" s="3" t="e">
        <f>#REF!</f>
        <v>#REF!</v>
      </c>
      <c r="N5" s="147" t="s">
        <v>1</v>
      </c>
    </row>
    <row r="6" spans="1:15" ht="21" customHeight="1">
      <c r="A6" s="744" t="s">
        <v>2</v>
      </c>
      <c r="B6" s="746" t="s">
        <v>124</v>
      </c>
      <c r="C6" s="746" t="s">
        <v>125</v>
      </c>
      <c r="D6" s="746" t="s">
        <v>126</v>
      </c>
      <c r="E6" s="746" t="s">
        <v>127</v>
      </c>
      <c r="F6" s="746" t="s">
        <v>128</v>
      </c>
      <c r="G6" s="748" t="s">
        <v>129</v>
      </c>
      <c r="H6" s="739" t="s">
        <v>16</v>
      </c>
      <c r="I6" s="740"/>
      <c r="J6" s="739" t="s">
        <v>17</v>
      </c>
      <c r="K6" s="741"/>
      <c r="L6" s="740"/>
      <c r="M6" s="748" t="s">
        <v>130</v>
      </c>
      <c r="N6" s="751" t="s">
        <v>99</v>
      </c>
    </row>
    <row r="7" spans="1:15" s="1" customFormat="1" ht="21" customHeight="1">
      <c r="A7" s="745"/>
      <c r="B7" s="745"/>
      <c r="C7" s="747"/>
      <c r="D7" s="745"/>
      <c r="E7" s="745"/>
      <c r="F7" s="747"/>
      <c r="G7" s="749"/>
      <c r="H7" s="476" t="s">
        <v>131</v>
      </c>
      <c r="I7" s="476" t="s">
        <v>132</v>
      </c>
      <c r="J7" s="476" t="s">
        <v>131</v>
      </c>
      <c r="K7" s="494" t="s">
        <v>133</v>
      </c>
      <c r="L7" s="476" t="s">
        <v>132</v>
      </c>
      <c r="M7" s="750"/>
      <c r="N7" s="752"/>
    </row>
    <row r="8" spans="1:15" s="472" customFormat="1" ht="14.25">
      <c r="A8" s="477">
        <v>1</v>
      </c>
      <c r="B8" s="478"/>
      <c r="C8" s="478"/>
      <c r="D8" s="479"/>
      <c r="E8" s="480"/>
      <c r="F8" s="481"/>
      <c r="G8" s="482"/>
      <c r="H8" s="483"/>
      <c r="I8" s="483"/>
      <c r="J8" s="495"/>
      <c r="K8" s="496"/>
      <c r="L8" s="497"/>
      <c r="M8" s="498">
        <f>IF(I8=0,0,ROUND((L8-I8)/I8*100,2))</f>
        <v>0</v>
      </c>
      <c r="N8" s="478"/>
    </row>
    <row r="9" spans="1:15" s="473" customFormat="1" ht="21" customHeight="1">
      <c r="A9" s="484">
        <v>2</v>
      </c>
      <c r="B9" s="485"/>
      <c r="C9" s="485"/>
      <c r="D9" s="295"/>
      <c r="E9" s="295"/>
      <c r="F9" s="486"/>
      <c r="G9" s="16"/>
      <c r="H9" s="487"/>
      <c r="I9" s="487"/>
      <c r="J9" s="492"/>
      <c r="K9" s="499"/>
      <c r="L9" s="500"/>
      <c r="M9" s="501"/>
      <c r="N9" s="488"/>
      <c r="O9" s="474"/>
    </row>
    <row r="10" spans="1:15" s="474" customFormat="1" ht="21" customHeight="1">
      <c r="A10" s="484">
        <v>3</v>
      </c>
      <c r="B10" s="485"/>
      <c r="C10" s="488"/>
      <c r="D10" s="295"/>
      <c r="E10" s="295"/>
      <c r="F10" s="486"/>
      <c r="G10" s="16"/>
      <c r="H10" s="489"/>
      <c r="I10" s="489"/>
      <c r="J10" s="492"/>
      <c r="K10" s="499"/>
      <c r="L10" s="500"/>
      <c r="M10" s="501"/>
      <c r="N10" s="488"/>
    </row>
    <row r="11" spans="1:15" ht="21" customHeight="1">
      <c r="A11" s="742" t="s">
        <v>134</v>
      </c>
      <c r="B11" s="743"/>
      <c r="C11" s="490"/>
      <c r="D11" s="491"/>
      <c r="E11" s="491"/>
      <c r="F11" s="491"/>
      <c r="G11" s="492">
        <f>SUM(G8:G10)</f>
        <v>0</v>
      </c>
      <c r="H11" s="492">
        <f>SUM(H8:H10)</f>
        <v>0</v>
      </c>
      <c r="I11" s="492">
        <f>SUM(I8:I10)</f>
        <v>0</v>
      </c>
      <c r="J11" s="492">
        <f>SUM(J8:J10)</f>
        <v>0</v>
      </c>
      <c r="K11" s="492"/>
      <c r="L11" s="492">
        <f>SUM(L8:L10)</f>
        <v>0</v>
      </c>
      <c r="M11" s="492"/>
      <c r="N11" s="502"/>
    </row>
    <row r="12" spans="1:15" ht="18" customHeight="1">
      <c r="C12" s="490"/>
    </row>
    <row r="14" spans="1:15" ht="18" customHeight="1">
      <c r="I14" s="493"/>
    </row>
    <row r="15" spans="1:15" ht="18" customHeight="1">
      <c r="I15" s="493"/>
    </row>
    <row r="16" spans="1:15" ht="18" customHeight="1">
      <c r="I16" s="493"/>
    </row>
    <row r="17" spans="2:8" s="5" customFormat="1" ht="18" customHeight="1">
      <c r="B17" s="404"/>
      <c r="C17" s="4"/>
      <c r="D17" s="4"/>
      <c r="E17" s="107"/>
      <c r="G17" s="4"/>
      <c r="H17" s="4"/>
    </row>
    <row r="18" spans="2:8" s="5" customFormat="1" ht="18" customHeight="1">
      <c r="B18" s="404"/>
      <c r="C18" s="4"/>
      <c r="D18" s="4"/>
      <c r="E18" s="107"/>
      <c r="G18" s="4"/>
      <c r="H18" s="4"/>
    </row>
    <row r="19" spans="2:8" s="5" customFormat="1" ht="18" customHeight="1">
      <c r="B19" s="404"/>
      <c r="C19" s="4"/>
      <c r="D19" s="4"/>
      <c r="E19" s="107"/>
      <c r="G19" s="4"/>
      <c r="H19" s="493"/>
    </row>
    <row r="20" spans="2:8" s="5" customFormat="1" ht="18" customHeight="1">
      <c r="B20" s="404"/>
      <c r="C20" s="4"/>
      <c r="D20" s="4"/>
      <c r="E20" s="107"/>
      <c r="G20" s="4"/>
    </row>
    <row r="21" spans="2:8" s="5" customFormat="1" ht="18" customHeight="1">
      <c r="B21" s="404"/>
      <c r="C21" s="4"/>
      <c r="D21" s="4"/>
      <c r="E21" s="107"/>
      <c r="G21" s="4"/>
    </row>
    <row r="22" spans="2:8" s="5" customFormat="1" ht="18" customHeight="1">
      <c r="B22" s="404"/>
      <c r="C22" s="4"/>
      <c r="D22" s="4"/>
      <c r="E22" s="107"/>
      <c r="G22" s="4"/>
    </row>
    <row r="23" spans="2:8" s="5" customFormat="1" ht="18" customHeight="1">
      <c r="B23" s="404"/>
      <c r="C23" s="4"/>
      <c r="D23" s="4"/>
      <c r="E23" s="107"/>
    </row>
    <row r="24" spans="2:8" s="5" customFormat="1" ht="18" customHeight="1">
      <c r="B24" s="404"/>
      <c r="C24" s="4"/>
      <c r="D24" s="4"/>
      <c r="E24" s="107"/>
    </row>
    <row r="25" spans="2:8" s="5" customFormat="1" ht="18" customHeight="1">
      <c r="B25" s="404"/>
      <c r="C25" s="4"/>
      <c r="D25" s="4"/>
      <c r="E25" s="107"/>
    </row>
  </sheetData>
  <mergeCells count="13">
    <mergeCell ref="A2:N2"/>
    <mergeCell ref="H6:I6"/>
    <mergeCell ref="J6:L6"/>
    <mergeCell ref="A11:B11"/>
    <mergeCell ref="A6:A7"/>
    <mergeCell ref="B6:B7"/>
    <mergeCell ref="C6:C7"/>
    <mergeCell ref="D6:D7"/>
    <mergeCell ref="E6:E7"/>
    <mergeCell ref="F6:F7"/>
    <mergeCell ref="G6:G7"/>
    <mergeCell ref="M6:M7"/>
    <mergeCell ref="N6:N7"/>
  </mergeCells>
  <phoneticPr fontId="41" type="noConversion"/>
  <pageMargins left="0.69930555555555596" right="0.69930555555555596" top="0.75" bottom="0.75" header="0.3" footer="0.3"/>
  <pageSetup paperSize="9" orientation="portrait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topLeftCell="G1" workbookViewId="0">
      <pane ySplit="7" topLeftCell="A51" activePane="bottomLeft" state="frozen"/>
      <selection pane="bottomLeft" activeCell="A8" sqref="A8:S54"/>
    </sheetView>
  </sheetViews>
  <sheetFormatPr defaultColWidth="9" defaultRowHeight="18" customHeight="1"/>
  <cols>
    <col min="1" max="1" width="4.25" style="312" customWidth="1"/>
    <col min="2" max="2" width="11.875" style="320" customWidth="1"/>
    <col min="3" max="3" width="18.625" style="410" customWidth="1"/>
    <col min="4" max="4" width="3.875" style="410" customWidth="1"/>
    <col min="5" max="5" width="4.375" style="410" customWidth="1"/>
    <col min="6" max="6" width="11.125" style="410" customWidth="1"/>
    <col min="7" max="7" width="4.75" style="410" customWidth="1"/>
    <col min="8" max="8" width="3.875" style="410" customWidth="1"/>
    <col min="9" max="9" width="7.375" style="410" customWidth="1"/>
    <col min="10" max="10" width="7.75" style="410" customWidth="1"/>
    <col min="11" max="11" width="5.375" style="410" customWidth="1"/>
    <col min="12" max="12" width="5.625" style="320" customWidth="1"/>
    <col min="13" max="13" width="5.125" style="320" customWidth="1"/>
    <col min="14" max="14" width="8.125" style="312" customWidth="1"/>
    <col min="15" max="15" width="13.125" style="367" customWidth="1"/>
    <col min="16" max="16" width="13.375" style="367" customWidth="1"/>
    <col min="17" max="17" width="14" style="285" customWidth="1"/>
    <col min="18" max="18" width="4.625" style="436" customWidth="1"/>
    <col min="19" max="19" width="14" style="285" customWidth="1"/>
    <col min="20" max="20" width="8.625" style="285" customWidth="1"/>
    <col min="21" max="21" width="5.625" style="316" customWidth="1"/>
    <col min="22" max="22" width="10.875" style="308" hidden="1" customWidth="1"/>
    <col min="23" max="23" width="9.875" style="308" hidden="1" customWidth="1"/>
    <col min="24" max="24" width="10.375" style="308" hidden="1" customWidth="1"/>
    <col min="25" max="25" width="9" style="308"/>
    <col min="26" max="26" width="10.5" style="308"/>
    <col min="27" max="16384" width="9" style="308"/>
  </cols>
  <sheetData>
    <row r="1" spans="1:21" ht="18" customHeight="1">
      <c r="A1" s="318"/>
      <c r="U1" s="388" t="s">
        <v>135</v>
      </c>
    </row>
    <row r="2" spans="1:21" ht="18" customHeight="1">
      <c r="A2" s="695" t="e">
        <f>#REF!</f>
        <v>#REF!</v>
      </c>
      <c r="B2" s="695"/>
      <c r="C2" s="753"/>
      <c r="D2" s="753"/>
      <c r="E2" s="753"/>
      <c r="F2" s="753"/>
      <c r="G2" s="753"/>
      <c r="H2" s="753"/>
      <c r="I2" s="753"/>
      <c r="J2" s="753"/>
      <c r="K2" s="753"/>
      <c r="L2" s="695"/>
      <c r="M2" s="695"/>
      <c r="N2" s="695"/>
      <c r="O2" s="754"/>
      <c r="P2" s="754"/>
      <c r="Q2" s="695"/>
      <c r="R2" s="755"/>
      <c r="S2" s="695"/>
      <c r="T2" s="695"/>
      <c r="U2" s="695"/>
    </row>
    <row r="3" spans="1:21" ht="18" customHeight="1">
      <c r="A3" s="756" t="s">
        <v>136</v>
      </c>
      <c r="B3" s="756"/>
      <c r="C3" s="757"/>
      <c r="D3" s="757"/>
      <c r="E3" s="757"/>
      <c r="F3" s="757"/>
      <c r="G3" s="757"/>
      <c r="H3" s="757"/>
      <c r="I3" s="757"/>
      <c r="J3" s="757"/>
      <c r="K3" s="757"/>
      <c r="L3" s="756"/>
      <c r="M3" s="756"/>
      <c r="N3" s="756"/>
      <c r="O3" s="758"/>
      <c r="P3" s="758"/>
      <c r="Q3" s="756"/>
      <c r="R3" s="759"/>
      <c r="S3" s="756"/>
      <c r="T3" s="756"/>
      <c r="U3" s="756"/>
    </row>
    <row r="4" spans="1:21" ht="15.75" customHeight="1">
      <c r="A4" s="369" t="e">
        <f>#REF!</f>
        <v>#REF!</v>
      </c>
      <c r="B4" s="369"/>
      <c r="C4" s="437"/>
      <c r="D4" s="437"/>
      <c r="E4" s="437"/>
      <c r="F4" s="437"/>
      <c r="G4" s="437"/>
      <c r="H4" s="437"/>
      <c r="I4" s="437"/>
      <c r="J4" s="437"/>
      <c r="K4" s="437"/>
      <c r="L4" s="369"/>
      <c r="M4" s="369"/>
      <c r="N4" s="369"/>
      <c r="O4" s="369"/>
      <c r="P4" s="369"/>
      <c r="Q4" s="369"/>
      <c r="R4" s="463"/>
      <c r="S4" s="369"/>
      <c r="T4" s="369"/>
      <c r="U4" s="369"/>
    </row>
    <row r="5" spans="1:21" ht="15.75" customHeight="1">
      <c r="A5" s="318" t="e">
        <f>#REF!</f>
        <v>#REF!</v>
      </c>
      <c r="U5" s="464" t="s">
        <v>1</v>
      </c>
    </row>
    <row r="6" spans="1:21" s="434" customFormat="1" ht="24.95" customHeight="1">
      <c r="A6" s="698" t="s">
        <v>2</v>
      </c>
      <c r="B6" s="765" t="s">
        <v>137</v>
      </c>
      <c r="C6" s="767" t="s">
        <v>126</v>
      </c>
      <c r="D6" s="769" t="s">
        <v>138</v>
      </c>
      <c r="E6" s="769" t="s">
        <v>139</v>
      </c>
      <c r="F6" s="769" t="s">
        <v>140</v>
      </c>
      <c r="G6" s="769" t="s">
        <v>141</v>
      </c>
      <c r="H6" s="769" t="s">
        <v>142</v>
      </c>
      <c r="I6" s="769" t="s">
        <v>143</v>
      </c>
      <c r="J6" s="769" t="s">
        <v>144</v>
      </c>
      <c r="K6" s="769" t="s">
        <v>145</v>
      </c>
      <c r="L6" s="767" t="s">
        <v>127</v>
      </c>
      <c r="M6" s="769" t="s">
        <v>146</v>
      </c>
      <c r="N6" s="767" t="s">
        <v>147</v>
      </c>
      <c r="O6" s="760" t="s">
        <v>16</v>
      </c>
      <c r="P6" s="760"/>
      <c r="Q6" s="761" t="s">
        <v>17</v>
      </c>
      <c r="R6" s="762"/>
      <c r="S6" s="761"/>
      <c r="T6" s="778" t="s">
        <v>130</v>
      </c>
      <c r="U6" s="780" t="s">
        <v>99</v>
      </c>
    </row>
    <row r="7" spans="1:21" s="435" customFormat="1" ht="24.95" customHeight="1">
      <c r="A7" s="764"/>
      <c r="B7" s="766"/>
      <c r="C7" s="768"/>
      <c r="D7" s="770"/>
      <c r="E7" s="770"/>
      <c r="F7" s="770"/>
      <c r="G7" s="770"/>
      <c r="H7" s="770"/>
      <c r="I7" s="770"/>
      <c r="J7" s="770"/>
      <c r="K7" s="770"/>
      <c r="L7" s="771"/>
      <c r="M7" s="770"/>
      <c r="N7" s="697"/>
      <c r="O7" s="452" t="s">
        <v>131</v>
      </c>
      <c r="P7" s="452" t="s">
        <v>132</v>
      </c>
      <c r="Q7" s="465" t="s">
        <v>131</v>
      </c>
      <c r="R7" s="466" t="s">
        <v>148</v>
      </c>
      <c r="S7" s="465" t="s">
        <v>132</v>
      </c>
      <c r="T7" s="779"/>
      <c r="U7" s="764"/>
    </row>
    <row r="8" spans="1:21" s="435" customFormat="1" ht="24.95" customHeight="1">
      <c r="A8" s="438"/>
      <c r="B8" s="443"/>
      <c r="C8" s="444"/>
      <c r="D8" s="442"/>
      <c r="E8" s="442"/>
      <c r="F8" s="442"/>
      <c r="G8" s="442"/>
      <c r="H8" s="442"/>
      <c r="I8" s="442"/>
      <c r="J8" s="455"/>
      <c r="K8" s="442"/>
      <c r="L8" s="453"/>
      <c r="M8" s="456"/>
      <c r="N8" s="457"/>
      <c r="O8" s="772"/>
      <c r="P8" s="775"/>
      <c r="Q8" s="465"/>
      <c r="R8" s="466"/>
      <c r="S8" s="468"/>
      <c r="T8" s="467"/>
      <c r="U8" s="439"/>
    </row>
    <row r="9" spans="1:21" s="435" customFormat="1" ht="24.95" customHeight="1">
      <c r="A9" s="438"/>
      <c r="B9" s="440"/>
      <c r="C9" s="444"/>
      <c r="D9" s="442"/>
      <c r="E9" s="442"/>
      <c r="F9" s="442"/>
      <c r="G9" s="442"/>
      <c r="H9" s="442"/>
      <c r="I9" s="442"/>
      <c r="J9" s="455"/>
      <c r="K9" s="442"/>
      <c r="L9" s="453"/>
      <c r="M9" s="456"/>
      <c r="N9" s="457"/>
      <c r="O9" s="773"/>
      <c r="P9" s="776"/>
      <c r="Q9" s="465"/>
      <c r="R9" s="466"/>
      <c r="S9" s="468"/>
      <c r="T9" s="467"/>
      <c r="U9" s="439"/>
    </row>
    <row r="10" spans="1:21" s="435" customFormat="1" ht="24.95" customHeight="1">
      <c r="A10" s="438"/>
      <c r="B10" s="440"/>
      <c r="C10" s="444"/>
      <c r="D10" s="442"/>
      <c r="E10" s="442"/>
      <c r="F10" s="442"/>
      <c r="G10" s="442"/>
      <c r="H10" s="442"/>
      <c r="I10" s="442"/>
      <c r="J10" s="455"/>
      <c r="K10" s="442"/>
      <c r="L10" s="453"/>
      <c r="M10" s="456"/>
      <c r="N10" s="457"/>
      <c r="O10" s="773"/>
      <c r="P10" s="776"/>
      <c r="Q10" s="465"/>
      <c r="R10" s="466"/>
      <c r="S10" s="468"/>
      <c r="T10" s="467"/>
      <c r="U10" s="439"/>
    </row>
    <row r="11" spans="1:21" s="435" customFormat="1" ht="24.95" customHeight="1">
      <c r="A11" s="438"/>
      <c r="B11" s="440"/>
      <c r="C11" s="444"/>
      <c r="D11" s="442"/>
      <c r="E11" s="442"/>
      <c r="F11" s="442"/>
      <c r="G11" s="442"/>
      <c r="H11" s="442"/>
      <c r="I11" s="442"/>
      <c r="J11" s="455"/>
      <c r="K11" s="442"/>
      <c r="L11" s="453"/>
      <c r="M11" s="456"/>
      <c r="N11" s="457"/>
      <c r="O11" s="773"/>
      <c r="P11" s="776"/>
      <c r="Q11" s="465"/>
      <c r="R11" s="466"/>
      <c r="S11" s="468"/>
      <c r="T11" s="467"/>
      <c r="U11" s="439"/>
    </row>
    <row r="12" spans="1:21" s="435" customFormat="1" ht="24.95" customHeight="1">
      <c r="A12" s="438"/>
      <c r="B12" s="440"/>
      <c r="C12" s="444"/>
      <c r="D12" s="442"/>
      <c r="E12" s="442"/>
      <c r="F12" s="442"/>
      <c r="G12" s="442"/>
      <c r="H12" s="442"/>
      <c r="I12" s="442"/>
      <c r="J12" s="455"/>
      <c r="K12" s="442"/>
      <c r="L12" s="453"/>
      <c r="M12" s="456"/>
      <c r="N12" s="457"/>
      <c r="O12" s="773"/>
      <c r="P12" s="776"/>
      <c r="Q12" s="465"/>
      <c r="R12" s="466"/>
      <c r="S12" s="468"/>
      <c r="T12" s="467"/>
      <c r="U12" s="439"/>
    </row>
    <row r="13" spans="1:21" s="435" customFormat="1" ht="24.95" customHeight="1">
      <c r="A13" s="438"/>
      <c r="B13" s="440"/>
      <c r="C13" s="444"/>
      <c r="D13" s="442"/>
      <c r="E13" s="442"/>
      <c r="F13" s="442"/>
      <c r="G13" s="442"/>
      <c r="H13" s="442"/>
      <c r="I13" s="442"/>
      <c r="J13" s="455"/>
      <c r="K13" s="442"/>
      <c r="L13" s="453"/>
      <c r="M13" s="456"/>
      <c r="N13" s="457"/>
      <c r="O13" s="773"/>
      <c r="P13" s="776"/>
      <c r="Q13" s="465"/>
      <c r="R13" s="466"/>
      <c r="S13" s="468"/>
      <c r="T13" s="467"/>
      <c r="U13" s="439"/>
    </row>
    <row r="14" spans="1:21" s="435" customFormat="1" ht="24.95" customHeight="1">
      <c r="A14" s="438"/>
      <c r="B14" s="440"/>
      <c r="C14" s="444"/>
      <c r="D14" s="442"/>
      <c r="E14" s="442"/>
      <c r="F14" s="442"/>
      <c r="G14" s="442"/>
      <c r="H14" s="442"/>
      <c r="I14" s="442"/>
      <c r="J14" s="455"/>
      <c r="K14" s="442"/>
      <c r="L14" s="453"/>
      <c r="M14" s="456"/>
      <c r="N14" s="457"/>
      <c r="O14" s="773"/>
      <c r="P14" s="776"/>
      <c r="Q14" s="465"/>
      <c r="R14" s="466"/>
      <c r="S14" s="468"/>
      <c r="T14" s="467"/>
      <c r="U14" s="439"/>
    </row>
    <row r="15" spans="1:21" s="435" customFormat="1" ht="24.95" customHeight="1">
      <c r="A15" s="438"/>
      <c r="B15" s="440"/>
      <c r="C15" s="444"/>
      <c r="D15" s="442"/>
      <c r="E15" s="442"/>
      <c r="F15" s="442"/>
      <c r="G15" s="442"/>
      <c r="H15" s="442"/>
      <c r="I15" s="442"/>
      <c r="J15" s="455"/>
      <c r="K15" s="442"/>
      <c r="L15" s="453"/>
      <c r="M15" s="456"/>
      <c r="N15" s="457"/>
      <c r="O15" s="773"/>
      <c r="P15" s="776"/>
      <c r="Q15" s="465"/>
      <c r="R15" s="466"/>
      <c r="S15" s="468"/>
      <c r="T15" s="467"/>
      <c r="U15" s="439"/>
    </row>
    <row r="16" spans="1:21" s="435" customFormat="1" ht="24.95" customHeight="1">
      <c r="A16" s="438"/>
      <c r="B16" s="440"/>
      <c r="C16" s="444"/>
      <c r="D16" s="442"/>
      <c r="E16" s="442"/>
      <c r="F16" s="442"/>
      <c r="G16" s="442"/>
      <c r="H16" s="442"/>
      <c r="I16" s="442"/>
      <c r="J16" s="455"/>
      <c r="K16" s="442"/>
      <c r="L16" s="453"/>
      <c r="M16" s="456"/>
      <c r="N16" s="457"/>
      <c r="O16" s="773"/>
      <c r="P16" s="776"/>
      <c r="Q16" s="465"/>
      <c r="R16" s="466"/>
      <c r="S16" s="468"/>
      <c r="T16" s="467"/>
      <c r="U16" s="439"/>
    </row>
    <row r="17" spans="1:21" s="435" customFormat="1" ht="24.95" customHeight="1">
      <c r="A17" s="438"/>
      <c r="B17" s="440"/>
      <c r="C17" s="444"/>
      <c r="D17" s="442"/>
      <c r="E17" s="442"/>
      <c r="F17" s="442"/>
      <c r="G17" s="442"/>
      <c r="H17" s="442"/>
      <c r="I17" s="442"/>
      <c r="J17" s="455"/>
      <c r="K17" s="442"/>
      <c r="L17" s="453"/>
      <c r="M17" s="456"/>
      <c r="N17" s="457"/>
      <c r="O17" s="773"/>
      <c r="P17" s="776"/>
      <c r="Q17" s="465"/>
      <c r="R17" s="466"/>
      <c r="S17" s="468"/>
      <c r="T17" s="467"/>
      <c r="U17" s="439"/>
    </row>
    <row r="18" spans="1:21" s="435" customFormat="1" ht="24.95" customHeight="1">
      <c r="A18" s="438"/>
      <c r="B18" s="440"/>
      <c r="C18" s="444"/>
      <c r="D18" s="442"/>
      <c r="E18" s="442"/>
      <c r="F18" s="442"/>
      <c r="G18" s="442"/>
      <c r="H18" s="442"/>
      <c r="I18" s="442"/>
      <c r="J18" s="455"/>
      <c r="K18" s="442"/>
      <c r="L18" s="453"/>
      <c r="M18" s="456"/>
      <c r="N18" s="457"/>
      <c r="O18" s="773"/>
      <c r="P18" s="776"/>
      <c r="Q18" s="465"/>
      <c r="R18" s="466"/>
      <c r="S18" s="468"/>
      <c r="T18" s="467"/>
      <c r="U18" s="439"/>
    </row>
    <row r="19" spans="1:21" s="435" customFormat="1" ht="24.95" customHeight="1">
      <c r="A19" s="438"/>
      <c r="B19" s="440"/>
      <c r="C19" s="444"/>
      <c r="D19" s="442"/>
      <c r="E19" s="442"/>
      <c r="F19" s="442"/>
      <c r="G19" s="442"/>
      <c r="H19" s="442"/>
      <c r="I19" s="442"/>
      <c r="J19" s="455"/>
      <c r="K19" s="442"/>
      <c r="L19" s="453"/>
      <c r="M19" s="456"/>
      <c r="N19" s="457"/>
      <c r="O19" s="773"/>
      <c r="P19" s="776"/>
      <c r="Q19" s="465"/>
      <c r="R19" s="466"/>
      <c r="S19" s="468"/>
      <c r="T19" s="467"/>
      <c r="U19" s="439"/>
    </row>
    <row r="20" spans="1:21" s="435" customFormat="1" ht="24.95" customHeight="1">
      <c r="A20" s="438"/>
      <c r="B20" s="440"/>
      <c r="C20" s="444"/>
      <c r="D20" s="442"/>
      <c r="E20" s="442"/>
      <c r="F20" s="442"/>
      <c r="G20" s="442"/>
      <c r="H20" s="442"/>
      <c r="I20" s="442"/>
      <c r="J20" s="455"/>
      <c r="K20" s="442"/>
      <c r="L20" s="453"/>
      <c r="M20" s="456"/>
      <c r="N20" s="457"/>
      <c r="O20" s="774"/>
      <c r="P20" s="777"/>
      <c r="Q20" s="465"/>
      <c r="R20" s="466"/>
      <c r="S20" s="468"/>
      <c r="T20" s="467"/>
      <c r="U20" s="439"/>
    </row>
    <row r="21" spans="1:21" s="435" customFormat="1" ht="24.95" customHeight="1">
      <c r="A21" s="438"/>
      <c r="B21" s="440"/>
      <c r="C21" s="444"/>
      <c r="D21" s="442"/>
      <c r="E21" s="442"/>
      <c r="F21" s="442"/>
      <c r="G21" s="442"/>
      <c r="H21" s="442"/>
      <c r="I21" s="442"/>
      <c r="J21" s="455"/>
      <c r="K21" s="442"/>
      <c r="L21" s="453"/>
      <c r="M21" s="456"/>
      <c r="N21" s="457"/>
      <c r="O21" s="772"/>
      <c r="P21" s="775"/>
      <c r="Q21" s="465"/>
      <c r="R21" s="466"/>
      <c r="S21" s="468"/>
      <c r="T21" s="467"/>
      <c r="U21" s="439"/>
    </row>
    <row r="22" spans="1:21" s="435" customFormat="1" ht="24.95" customHeight="1">
      <c r="A22" s="438"/>
      <c r="B22" s="440"/>
      <c r="C22" s="444"/>
      <c r="D22" s="442"/>
      <c r="E22" s="442"/>
      <c r="F22" s="442"/>
      <c r="G22" s="442"/>
      <c r="H22" s="442"/>
      <c r="I22" s="442"/>
      <c r="J22" s="455"/>
      <c r="K22" s="442"/>
      <c r="L22" s="453"/>
      <c r="M22" s="456"/>
      <c r="N22" s="457"/>
      <c r="O22" s="773"/>
      <c r="P22" s="776"/>
      <c r="Q22" s="465"/>
      <c r="R22" s="466"/>
      <c r="S22" s="468"/>
      <c r="T22" s="467"/>
      <c r="U22" s="439"/>
    </row>
    <row r="23" spans="1:21" s="435" customFormat="1" ht="24.95" customHeight="1">
      <c r="A23" s="438"/>
      <c r="B23" s="440"/>
      <c r="C23" s="444"/>
      <c r="D23" s="442"/>
      <c r="E23" s="442"/>
      <c r="F23" s="442"/>
      <c r="G23" s="442"/>
      <c r="H23" s="442"/>
      <c r="I23" s="442"/>
      <c r="J23" s="455"/>
      <c r="K23" s="442"/>
      <c r="L23" s="453"/>
      <c r="M23" s="456"/>
      <c r="N23" s="457"/>
      <c r="O23" s="773"/>
      <c r="P23" s="776"/>
      <c r="Q23" s="465"/>
      <c r="R23" s="466"/>
      <c r="S23" s="468"/>
      <c r="T23" s="467"/>
      <c r="U23" s="439"/>
    </row>
    <row r="24" spans="1:21" s="435" customFormat="1" ht="24.95" customHeight="1">
      <c r="A24" s="438"/>
      <c r="B24" s="440"/>
      <c r="C24" s="444"/>
      <c r="D24" s="442"/>
      <c r="E24" s="442"/>
      <c r="F24" s="442"/>
      <c r="G24" s="442"/>
      <c r="H24" s="442"/>
      <c r="I24" s="442"/>
      <c r="J24" s="455"/>
      <c r="K24" s="442"/>
      <c r="L24" s="453"/>
      <c r="M24" s="456"/>
      <c r="N24" s="457"/>
      <c r="O24" s="773"/>
      <c r="P24" s="776"/>
      <c r="Q24" s="465"/>
      <c r="R24" s="466"/>
      <c r="S24" s="468"/>
      <c r="T24" s="467"/>
      <c r="U24" s="439"/>
    </row>
    <row r="25" spans="1:21" s="435" customFormat="1" ht="24.95" customHeight="1">
      <c r="A25" s="438"/>
      <c r="B25" s="440"/>
      <c r="C25" s="444"/>
      <c r="D25" s="442"/>
      <c r="E25" s="442"/>
      <c r="F25" s="442"/>
      <c r="G25" s="442"/>
      <c r="H25" s="442"/>
      <c r="I25" s="442"/>
      <c r="J25" s="455"/>
      <c r="K25" s="442"/>
      <c r="L25" s="453"/>
      <c r="M25" s="456"/>
      <c r="N25" s="457"/>
      <c r="O25" s="773"/>
      <c r="P25" s="776"/>
      <c r="Q25" s="465"/>
      <c r="R25" s="466"/>
      <c r="S25" s="468"/>
      <c r="T25" s="467"/>
      <c r="U25" s="439"/>
    </row>
    <row r="26" spans="1:21" s="435" customFormat="1" ht="24.95" customHeight="1">
      <c r="A26" s="438"/>
      <c r="B26" s="440"/>
      <c r="C26" s="444"/>
      <c r="D26" s="442"/>
      <c r="E26" s="442"/>
      <c r="F26" s="442"/>
      <c r="G26" s="442"/>
      <c r="H26" s="442"/>
      <c r="I26" s="442"/>
      <c r="J26" s="455"/>
      <c r="K26" s="442"/>
      <c r="L26" s="453"/>
      <c r="M26" s="456"/>
      <c r="N26" s="457"/>
      <c r="O26" s="773"/>
      <c r="P26" s="776"/>
      <c r="Q26" s="465"/>
      <c r="R26" s="466"/>
      <c r="S26" s="468"/>
      <c r="T26" s="467"/>
      <c r="U26" s="439"/>
    </row>
    <row r="27" spans="1:21" s="435" customFormat="1" ht="24.95" customHeight="1">
      <c r="A27" s="438"/>
      <c r="B27" s="440"/>
      <c r="C27" s="444"/>
      <c r="D27" s="442"/>
      <c r="E27" s="442"/>
      <c r="F27" s="442"/>
      <c r="G27" s="442"/>
      <c r="H27" s="442"/>
      <c r="I27" s="442"/>
      <c r="J27" s="455"/>
      <c r="K27" s="442"/>
      <c r="L27" s="453"/>
      <c r="M27" s="456"/>
      <c r="N27" s="457"/>
      <c r="O27" s="773"/>
      <c r="P27" s="776"/>
      <c r="Q27" s="465"/>
      <c r="R27" s="466"/>
      <c r="S27" s="468"/>
      <c r="T27" s="467"/>
      <c r="U27" s="439"/>
    </row>
    <row r="28" spans="1:21" s="435" customFormat="1" ht="24.95" customHeight="1">
      <c r="A28" s="438"/>
      <c r="B28" s="440"/>
      <c r="C28" s="444"/>
      <c r="D28" s="442"/>
      <c r="E28" s="442"/>
      <c r="F28" s="442"/>
      <c r="G28" s="442"/>
      <c r="H28" s="442"/>
      <c r="I28" s="442"/>
      <c r="J28" s="455"/>
      <c r="K28" s="442"/>
      <c r="L28" s="453"/>
      <c r="M28" s="456"/>
      <c r="N28" s="457"/>
      <c r="O28" s="773"/>
      <c r="P28" s="776"/>
      <c r="Q28" s="465"/>
      <c r="R28" s="466"/>
      <c r="S28" s="468"/>
      <c r="T28" s="467"/>
      <c r="U28" s="439"/>
    </row>
    <row r="29" spans="1:21" s="435" customFormat="1" ht="24.95" customHeight="1">
      <c r="A29" s="438"/>
      <c r="B29" s="440"/>
      <c r="C29" s="444"/>
      <c r="D29" s="442"/>
      <c r="E29" s="442"/>
      <c r="F29" s="442"/>
      <c r="G29" s="442"/>
      <c r="H29" s="442"/>
      <c r="I29" s="442"/>
      <c r="J29" s="455"/>
      <c r="K29" s="442"/>
      <c r="L29" s="453"/>
      <c r="M29" s="456"/>
      <c r="N29" s="457"/>
      <c r="O29" s="773"/>
      <c r="P29" s="776"/>
      <c r="Q29" s="465"/>
      <c r="R29" s="466"/>
      <c r="S29" s="468"/>
      <c r="T29" s="467"/>
      <c r="U29" s="439"/>
    </row>
    <row r="30" spans="1:21" s="435" customFormat="1" ht="24.95" customHeight="1">
      <c r="A30" s="438"/>
      <c r="B30" s="440"/>
      <c r="C30" s="444"/>
      <c r="D30" s="442"/>
      <c r="E30" s="442"/>
      <c r="F30" s="442"/>
      <c r="G30" s="442"/>
      <c r="H30" s="442"/>
      <c r="I30" s="442"/>
      <c r="J30" s="455"/>
      <c r="K30" s="442"/>
      <c r="L30" s="453"/>
      <c r="M30" s="456"/>
      <c r="N30" s="457"/>
      <c r="O30" s="773"/>
      <c r="P30" s="776"/>
      <c r="Q30" s="465"/>
      <c r="R30" s="466"/>
      <c r="S30" s="468"/>
      <c r="T30" s="467"/>
      <c r="U30" s="439"/>
    </row>
    <row r="31" spans="1:21" s="435" customFormat="1" ht="24.95" customHeight="1">
      <c r="A31" s="438"/>
      <c r="B31" s="440"/>
      <c r="C31" s="444"/>
      <c r="D31" s="442"/>
      <c r="E31" s="442"/>
      <c r="F31" s="442"/>
      <c r="G31" s="442"/>
      <c r="H31" s="442"/>
      <c r="I31" s="442"/>
      <c r="J31" s="455"/>
      <c r="K31" s="442"/>
      <c r="L31" s="453"/>
      <c r="M31" s="456"/>
      <c r="N31" s="457"/>
      <c r="O31" s="773"/>
      <c r="P31" s="776"/>
      <c r="Q31" s="465"/>
      <c r="R31" s="466"/>
      <c r="S31" s="468"/>
      <c r="T31" s="467"/>
      <c r="U31" s="439"/>
    </row>
    <row r="32" spans="1:21" s="435" customFormat="1" ht="24.95" customHeight="1">
      <c r="A32" s="438"/>
      <c r="B32" s="440"/>
      <c r="C32" s="444"/>
      <c r="D32" s="442"/>
      <c r="E32" s="442"/>
      <c r="F32" s="442"/>
      <c r="G32" s="442"/>
      <c r="H32" s="442"/>
      <c r="I32" s="442"/>
      <c r="J32" s="455"/>
      <c r="K32" s="442"/>
      <c r="L32" s="453"/>
      <c r="M32" s="456"/>
      <c r="N32" s="457"/>
      <c r="O32" s="773"/>
      <c r="P32" s="776"/>
      <c r="Q32" s="465"/>
      <c r="R32" s="466"/>
      <c r="S32" s="468"/>
      <c r="T32" s="467"/>
      <c r="U32" s="439"/>
    </row>
    <row r="33" spans="1:26" s="435" customFormat="1" ht="24.95" customHeight="1">
      <c r="A33" s="438"/>
      <c r="B33" s="440"/>
      <c r="C33" s="444"/>
      <c r="D33" s="442"/>
      <c r="E33" s="442"/>
      <c r="F33" s="442"/>
      <c r="G33" s="442"/>
      <c r="H33" s="442"/>
      <c r="I33" s="442"/>
      <c r="J33" s="455"/>
      <c r="K33" s="442"/>
      <c r="L33" s="453"/>
      <c r="M33" s="456"/>
      <c r="N33" s="457"/>
      <c r="O33" s="774"/>
      <c r="P33" s="777"/>
      <c r="Q33" s="465"/>
      <c r="R33" s="466"/>
      <c r="S33" s="468"/>
      <c r="T33" s="467"/>
      <c r="U33" s="439"/>
    </row>
    <row r="34" spans="1:26" s="435" customFormat="1" ht="24.95" customHeight="1">
      <c r="A34" s="438"/>
      <c r="B34" s="440"/>
      <c r="C34" s="444"/>
      <c r="D34" s="442"/>
      <c r="E34" s="442"/>
      <c r="F34" s="442"/>
      <c r="G34" s="442"/>
      <c r="H34" s="442"/>
      <c r="I34" s="442"/>
      <c r="J34" s="455"/>
      <c r="K34" s="442"/>
      <c r="L34" s="453"/>
      <c r="M34" s="456"/>
      <c r="N34" s="457"/>
      <c r="O34" s="772"/>
      <c r="P34" s="775"/>
      <c r="Q34" s="465"/>
      <c r="R34" s="466"/>
      <c r="S34" s="468"/>
      <c r="T34" s="467"/>
      <c r="U34" s="439">
        <v>29800</v>
      </c>
      <c r="V34" s="435">
        <v>194000</v>
      </c>
      <c r="W34" s="435" t="e">
        <f>V34/J34/365</f>
        <v>#DIV/0!</v>
      </c>
      <c r="X34" s="435" t="e">
        <f>W34*365*18</f>
        <v>#DIV/0!</v>
      </c>
    </row>
    <row r="35" spans="1:26" s="435" customFormat="1" ht="24.95" customHeight="1">
      <c r="A35" s="438"/>
      <c r="B35" s="440"/>
      <c r="C35" s="444"/>
      <c r="D35" s="442"/>
      <c r="E35" s="442"/>
      <c r="F35" s="442"/>
      <c r="G35" s="442"/>
      <c r="H35" s="442"/>
      <c r="I35" s="442"/>
      <c r="J35" s="455"/>
      <c r="K35" s="442"/>
      <c r="L35" s="453"/>
      <c r="M35" s="456"/>
      <c r="N35" s="457"/>
      <c r="O35" s="773"/>
      <c r="P35" s="776"/>
      <c r="Q35" s="465"/>
      <c r="R35" s="466"/>
      <c r="S35" s="468"/>
      <c r="T35" s="467"/>
      <c r="U35" s="439">
        <v>29800</v>
      </c>
      <c r="W35" s="435" t="e">
        <f>V35/J35/365</f>
        <v>#DIV/0!</v>
      </c>
      <c r="X35" s="435" t="e">
        <f>W35*365*18</f>
        <v>#DIV/0!</v>
      </c>
    </row>
    <row r="36" spans="1:26" s="435" customFormat="1" ht="24.95" customHeight="1">
      <c r="A36" s="438"/>
      <c r="B36" s="440"/>
      <c r="C36" s="444"/>
      <c r="D36" s="442"/>
      <c r="E36" s="442"/>
      <c r="F36" s="442"/>
      <c r="G36" s="442"/>
      <c r="H36" s="442"/>
      <c r="I36" s="442"/>
      <c r="J36" s="455"/>
      <c r="K36" s="442"/>
      <c r="L36" s="453"/>
      <c r="M36" s="456"/>
      <c r="N36" s="457"/>
      <c r="O36" s="773"/>
      <c r="P36" s="776"/>
      <c r="Q36" s="465"/>
      <c r="R36" s="466"/>
      <c r="S36" s="468"/>
      <c r="T36" s="467"/>
      <c r="U36" s="439">
        <v>22000</v>
      </c>
      <c r="V36" s="435">
        <v>132000</v>
      </c>
      <c r="W36" s="435" t="e">
        <f>V36/J36/365</f>
        <v>#DIV/0!</v>
      </c>
      <c r="X36" s="435" t="e">
        <f>W36*365*18</f>
        <v>#DIV/0!</v>
      </c>
    </row>
    <row r="37" spans="1:26" s="435" customFormat="1" ht="24.95" customHeight="1">
      <c r="A37" s="438"/>
      <c r="B37" s="440"/>
      <c r="C37" s="444"/>
      <c r="D37" s="442"/>
      <c r="E37" s="442"/>
      <c r="F37" s="442"/>
      <c r="G37" s="442"/>
      <c r="H37" s="442"/>
      <c r="I37" s="442"/>
      <c r="J37" s="455"/>
      <c r="K37" s="442"/>
      <c r="L37" s="453"/>
      <c r="M37" s="456"/>
      <c r="N37" s="457"/>
      <c r="O37" s="773"/>
      <c r="P37" s="776"/>
      <c r="Q37" s="465"/>
      <c r="R37" s="466"/>
      <c r="S37" s="468"/>
      <c r="T37" s="467"/>
      <c r="U37" s="439">
        <v>22000</v>
      </c>
      <c r="W37" s="435" t="e">
        <f t="shared" ref="W37:W44" si="0">V37/J37/365</f>
        <v>#DIV/0!</v>
      </c>
      <c r="X37" s="435" t="e">
        <f t="shared" ref="X37:X44" si="1">W37*365*18</f>
        <v>#DIV/0!</v>
      </c>
    </row>
    <row r="38" spans="1:26" s="435" customFormat="1" ht="24.95" customHeight="1">
      <c r="A38" s="438"/>
      <c r="B38" s="440"/>
      <c r="C38" s="444"/>
      <c r="D38" s="442"/>
      <c r="E38" s="442"/>
      <c r="F38" s="442"/>
      <c r="G38" s="442"/>
      <c r="H38" s="442"/>
      <c r="I38" s="442"/>
      <c r="J38" s="455"/>
      <c r="K38" s="442"/>
      <c r="L38" s="453"/>
      <c r="M38" s="456"/>
      <c r="N38" s="457"/>
      <c r="O38" s="773"/>
      <c r="P38" s="776"/>
      <c r="Q38" s="465"/>
      <c r="R38" s="466"/>
      <c r="S38" s="468"/>
      <c r="T38" s="467"/>
      <c r="U38" s="439">
        <v>18700</v>
      </c>
      <c r="V38" s="435">
        <v>139494</v>
      </c>
      <c r="W38" s="435" t="e">
        <f t="shared" si="0"/>
        <v>#DIV/0!</v>
      </c>
      <c r="X38" s="435" t="e">
        <f t="shared" si="1"/>
        <v>#DIV/0!</v>
      </c>
    </row>
    <row r="39" spans="1:26" s="435" customFormat="1" ht="24.95" customHeight="1">
      <c r="A39" s="438"/>
      <c r="B39" s="440"/>
      <c r="C39" s="444"/>
      <c r="D39" s="442"/>
      <c r="E39" s="442"/>
      <c r="F39" s="442"/>
      <c r="G39" s="442"/>
      <c r="H39" s="442"/>
      <c r="I39" s="442"/>
      <c r="J39" s="455"/>
      <c r="K39" s="442"/>
      <c r="L39" s="453"/>
      <c r="M39" s="456"/>
      <c r="N39" s="457"/>
      <c r="O39" s="773"/>
      <c r="P39" s="776"/>
      <c r="Q39" s="465"/>
      <c r="R39" s="466"/>
      <c r="S39" s="468"/>
      <c r="T39" s="467"/>
      <c r="U39" s="439">
        <v>53600</v>
      </c>
      <c r="V39" s="435">
        <v>400698</v>
      </c>
      <c r="W39" s="435" t="e">
        <f t="shared" si="0"/>
        <v>#DIV/0!</v>
      </c>
      <c r="X39" s="435" t="e">
        <f t="shared" si="1"/>
        <v>#DIV/0!</v>
      </c>
    </row>
    <row r="40" spans="1:26" s="435" customFormat="1" ht="24.95" customHeight="1">
      <c r="A40" s="438"/>
      <c r="B40" s="440"/>
      <c r="C40" s="444"/>
      <c r="D40" s="442"/>
      <c r="E40" s="442"/>
      <c r="F40" s="442"/>
      <c r="G40" s="442"/>
      <c r="H40" s="442"/>
      <c r="I40" s="442"/>
      <c r="J40" s="455"/>
      <c r="K40" s="442"/>
      <c r="L40" s="453"/>
      <c r="M40" s="456"/>
      <c r="N40" s="457"/>
      <c r="O40" s="773"/>
      <c r="P40" s="776"/>
      <c r="Q40" s="465"/>
      <c r="R40" s="466"/>
      <c r="S40" s="468"/>
      <c r="T40" s="467"/>
      <c r="U40" s="439">
        <v>97000</v>
      </c>
      <c r="V40" s="435">
        <f>18*365*J40</f>
        <v>0</v>
      </c>
      <c r="W40" s="435" t="e">
        <f t="shared" si="0"/>
        <v>#DIV/0!</v>
      </c>
      <c r="X40" s="435" t="e">
        <f t="shared" si="1"/>
        <v>#DIV/0!</v>
      </c>
    </row>
    <row r="41" spans="1:26" s="435" customFormat="1" ht="24.95" customHeight="1">
      <c r="A41" s="438"/>
      <c r="B41" s="440"/>
      <c r="C41" s="444"/>
      <c r="D41" s="442"/>
      <c r="E41" s="442"/>
      <c r="F41" s="442"/>
      <c r="G41" s="442"/>
      <c r="H41" s="442"/>
      <c r="I41" s="442"/>
      <c r="J41" s="455"/>
      <c r="K41" s="442"/>
      <c r="L41" s="453"/>
      <c r="M41" s="456"/>
      <c r="N41" s="457"/>
      <c r="O41" s="773"/>
      <c r="P41" s="776"/>
      <c r="Q41" s="465"/>
      <c r="R41" s="466"/>
      <c r="S41" s="468"/>
      <c r="T41" s="467"/>
      <c r="U41" s="439">
        <v>41600</v>
      </c>
      <c r="V41" s="435">
        <v>333844</v>
      </c>
      <c r="W41" s="435" t="e">
        <f t="shared" si="0"/>
        <v>#DIV/0!</v>
      </c>
      <c r="X41" s="435" t="e">
        <f t="shared" si="1"/>
        <v>#DIV/0!</v>
      </c>
    </row>
    <row r="42" spans="1:26" s="435" customFormat="1" ht="24.95" customHeight="1">
      <c r="A42" s="438"/>
      <c r="B42" s="440"/>
      <c r="C42" s="444"/>
      <c r="D42" s="442"/>
      <c r="E42" s="442"/>
      <c r="F42" s="442"/>
      <c r="G42" s="442"/>
      <c r="H42" s="442"/>
      <c r="I42" s="442"/>
      <c r="J42" s="455"/>
      <c r="K42" s="442"/>
      <c r="L42" s="453"/>
      <c r="M42" s="456"/>
      <c r="N42" s="457"/>
      <c r="O42" s="773"/>
      <c r="P42" s="776"/>
      <c r="Q42" s="465"/>
      <c r="R42" s="466"/>
      <c r="S42" s="468"/>
      <c r="T42" s="467"/>
      <c r="U42" s="439">
        <v>48200</v>
      </c>
      <c r="V42" s="435">
        <v>362000</v>
      </c>
      <c r="W42" s="435" t="e">
        <f t="shared" si="0"/>
        <v>#DIV/0!</v>
      </c>
      <c r="X42" s="435" t="e">
        <f t="shared" si="1"/>
        <v>#DIV/0!</v>
      </c>
    </row>
    <row r="43" spans="1:26" s="435" customFormat="1" ht="24.95" customHeight="1">
      <c r="A43" s="445"/>
      <c r="B43" s="440"/>
      <c r="C43" s="444"/>
      <c r="D43" s="442"/>
      <c r="E43" s="442"/>
      <c r="F43" s="442"/>
      <c r="G43" s="442"/>
      <c r="H43" s="442"/>
      <c r="I43" s="442"/>
      <c r="J43" s="455"/>
      <c r="K43" s="442"/>
      <c r="L43" s="453"/>
      <c r="M43" s="456"/>
      <c r="N43" s="457"/>
      <c r="O43" s="773"/>
      <c r="P43" s="776"/>
      <c r="Q43" s="465"/>
      <c r="R43" s="466"/>
      <c r="S43" s="468"/>
      <c r="T43" s="467"/>
      <c r="U43" s="439">
        <v>42609</v>
      </c>
      <c r="V43" s="435">
        <v>312000</v>
      </c>
      <c r="W43" s="435" t="e">
        <f t="shared" si="0"/>
        <v>#DIV/0!</v>
      </c>
      <c r="X43" s="435" t="e">
        <f t="shared" si="1"/>
        <v>#DIV/0!</v>
      </c>
    </row>
    <row r="44" spans="1:26" s="435" customFormat="1" ht="24.95" customHeight="1">
      <c r="A44" s="438"/>
      <c r="B44" s="440"/>
      <c r="C44" s="444"/>
      <c r="D44" s="442"/>
      <c r="E44" s="442"/>
      <c r="F44" s="442"/>
      <c r="G44" s="442"/>
      <c r="H44" s="442"/>
      <c r="I44" s="442"/>
      <c r="J44" s="455"/>
      <c r="K44" s="442"/>
      <c r="L44" s="453"/>
      <c r="M44" s="456"/>
      <c r="N44" s="457"/>
      <c r="O44" s="774"/>
      <c r="P44" s="777"/>
      <c r="Q44" s="465"/>
      <c r="R44" s="466"/>
      <c r="S44" s="468"/>
      <c r="T44" s="467"/>
      <c r="U44" s="439">
        <f>U43</f>
        <v>42609</v>
      </c>
      <c r="W44" s="435" t="e">
        <f t="shared" si="0"/>
        <v>#DIV/0!</v>
      </c>
      <c r="X44" s="435" t="e">
        <f t="shared" si="1"/>
        <v>#DIV/0!</v>
      </c>
      <c r="Y44" s="435">
        <f>J44+J37</f>
        <v>0</v>
      </c>
      <c r="Z44" s="435">
        <f>491050</f>
        <v>491050</v>
      </c>
    </row>
    <row r="45" spans="1:26" s="435" customFormat="1" ht="24.95" customHeight="1">
      <c r="A45" s="438"/>
      <c r="B45" s="440"/>
      <c r="C45" s="444"/>
      <c r="D45" s="442"/>
      <c r="E45" s="442"/>
      <c r="F45" s="442"/>
      <c r="G45" s="442"/>
      <c r="H45" s="442"/>
      <c r="I45" s="442"/>
      <c r="J45" s="455"/>
      <c r="K45" s="442"/>
      <c r="L45" s="453"/>
      <c r="M45" s="456"/>
      <c r="N45" s="457"/>
      <c r="O45" s="772"/>
      <c r="P45" s="775"/>
      <c r="Q45" s="465"/>
      <c r="R45" s="466"/>
      <c r="S45" s="468"/>
      <c r="T45" s="467"/>
      <c r="U45" s="439" t="s">
        <v>149</v>
      </c>
      <c r="Z45" s="435" t="e">
        <f>Z44/Y44/365</f>
        <v>#DIV/0!</v>
      </c>
    </row>
    <row r="46" spans="1:26" s="435" customFormat="1" ht="24.95" customHeight="1">
      <c r="A46" s="438"/>
      <c r="B46" s="440"/>
      <c r="C46" s="444"/>
      <c r="D46" s="442"/>
      <c r="E46" s="442"/>
      <c r="F46" s="442"/>
      <c r="G46" s="442"/>
      <c r="H46" s="442"/>
      <c r="I46" s="442"/>
      <c r="J46" s="455"/>
      <c r="K46" s="442"/>
      <c r="L46" s="453"/>
      <c r="M46" s="456"/>
      <c r="N46" s="457"/>
      <c r="O46" s="773"/>
      <c r="P46" s="776"/>
      <c r="Q46" s="465"/>
      <c r="R46" s="466"/>
      <c r="S46" s="468"/>
      <c r="T46" s="467"/>
      <c r="U46" s="439" t="s">
        <v>150</v>
      </c>
    </row>
    <row r="47" spans="1:26" s="435" customFormat="1" ht="24.95" customHeight="1">
      <c r="A47" s="438"/>
      <c r="B47" s="440"/>
      <c r="C47" s="444"/>
      <c r="D47" s="442"/>
      <c r="E47" s="442"/>
      <c r="F47" s="442"/>
      <c r="G47" s="442"/>
      <c r="H47" s="442"/>
      <c r="I47" s="442"/>
      <c r="J47" s="455"/>
      <c r="K47" s="442"/>
      <c r="L47" s="453"/>
      <c r="M47" s="456"/>
      <c r="N47" s="457"/>
      <c r="O47" s="773"/>
      <c r="P47" s="776"/>
      <c r="Q47" s="465"/>
      <c r="R47" s="466"/>
      <c r="S47" s="468"/>
      <c r="T47" s="467"/>
      <c r="U47" s="439" t="s">
        <v>151</v>
      </c>
    </row>
    <row r="48" spans="1:26" s="435" customFormat="1" ht="24.95" customHeight="1">
      <c r="A48" s="438"/>
      <c r="B48" s="440"/>
      <c r="C48" s="444"/>
      <c r="D48" s="442"/>
      <c r="E48" s="446"/>
      <c r="F48" s="447"/>
      <c r="G48" s="447"/>
      <c r="H48" s="447"/>
      <c r="I48" s="447"/>
      <c r="J48" s="458"/>
      <c r="K48" s="459"/>
      <c r="L48" s="453"/>
      <c r="M48" s="456"/>
      <c r="N48" s="457"/>
      <c r="O48" s="774"/>
      <c r="P48" s="777"/>
      <c r="Q48" s="465"/>
      <c r="R48" s="466"/>
      <c r="S48" s="468"/>
      <c r="T48" s="467"/>
      <c r="U48" s="441" t="s">
        <v>152</v>
      </c>
    </row>
    <row r="49" spans="1:21" s="435" customFormat="1" ht="24.95" customHeight="1">
      <c r="A49" s="438"/>
      <c r="B49" s="440"/>
      <c r="C49" s="444"/>
      <c r="D49" s="442"/>
      <c r="E49" s="442"/>
      <c r="F49" s="442"/>
      <c r="G49" s="442"/>
      <c r="H49" s="442"/>
      <c r="I49" s="442"/>
      <c r="J49" s="455"/>
      <c r="K49" s="442"/>
      <c r="L49" s="453"/>
      <c r="M49" s="456"/>
      <c r="N49" s="457"/>
      <c r="O49" s="460"/>
      <c r="P49" s="452"/>
      <c r="Q49" s="465"/>
      <c r="R49" s="466"/>
      <c r="S49" s="468"/>
      <c r="T49" s="467"/>
      <c r="U49" s="439"/>
    </row>
    <row r="50" spans="1:21" s="435" customFormat="1" ht="24.95" customHeight="1">
      <c r="A50" s="438"/>
      <c r="B50" s="440"/>
      <c r="C50" s="444"/>
      <c r="D50" s="442"/>
      <c r="E50" s="442"/>
      <c r="F50" s="442"/>
      <c r="G50" s="442"/>
      <c r="H50" s="442"/>
      <c r="I50" s="442"/>
      <c r="J50" s="455"/>
      <c r="K50" s="442"/>
      <c r="L50" s="453"/>
      <c r="M50" s="456"/>
      <c r="N50" s="457"/>
      <c r="O50" s="460"/>
      <c r="P50" s="452"/>
      <c r="Q50" s="465"/>
      <c r="R50" s="466"/>
      <c r="S50" s="468"/>
      <c r="T50" s="467"/>
      <c r="U50" s="439"/>
    </row>
    <row r="51" spans="1:21" s="435" customFormat="1" ht="24.95" customHeight="1">
      <c r="A51" s="438"/>
      <c r="B51" s="440"/>
      <c r="C51" s="444"/>
      <c r="D51" s="442"/>
      <c r="E51" s="442"/>
      <c r="F51" s="442"/>
      <c r="G51" s="442"/>
      <c r="H51" s="442"/>
      <c r="I51" s="442"/>
      <c r="J51" s="455"/>
      <c r="K51" s="442"/>
      <c r="L51" s="453"/>
      <c r="M51" s="456"/>
      <c r="N51" s="454"/>
      <c r="O51" s="772"/>
      <c r="P51" s="775"/>
      <c r="Q51" s="465"/>
      <c r="R51" s="466"/>
      <c r="S51" s="468"/>
      <c r="T51" s="467"/>
      <c r="U51" s="439"/>
    </row>
    <row r="52" spans="1:21" s="435" customFormat="1" ht="24.95" customHeight="1">
      <c r="A52" s="438"/>
      <c r="B52" s="440"/>
      <c r="C52" s="444"/>
      <c r="D52" s="442"/>
      <c r="E52" s="442"/>
      <c r="F52" s="442"/>
      <c r="G52" s="442"/>
      <c r="H52" s="442"/>
      <c r="I52" s="442"/>
      <c r="J52" s="455"/>
      <c r="K52" s="442"/>
      <c r="L52" s="453"/>
      <c r="M52" s="456"/>
      <c r="N52" s="454"/>
      <c r="O52" s="773"/>
      <c r="P52" s="776"/>
      <c r="Q52" s="465"/>
      <c r="R52" s="466"/>
      <c r="S52" s="468"/>
      <c r="T52" s="467"/>
      <c r="U52" s="439"/>
    </row>
    <row r="53" spans="1:21" s="435" customFormat="1" ht="24.95" customHeight="1">
      <c r="A53" s="438"/>
      <c r="B53" s="440"/>
      <c r="C53" s="444"/>
      <c r="D53" s="442"/>
      <c r="E53" s="442"/>
      <c r="F53" s="442"/>
      <c r="G53" s="442"/>
      <c r="H53" s="442"/>
      <c r="I53" s="442"/>
      <c r="J53" s="455"/>
      <c r="K53" s="442"/>
      <c r="L53" s="453"/>
      <c r="M53" s="456"/>
      <c r="N53" s="454"/>
      <c r="O53" s="773"/>
      <c r="P53" s="776"/>
      <c r="Q53" s="465"/>
      <c r="R53" s="466"/>
      <c r="S53" s="468"/>
      <c r="T53" s="467"/>
      <c r="U53" s="439"/>
    </row>
    <row r="54" spans="1:21" s="435" customFormat="1" ht="24.95" customHeight="1">
      <c r="A54" s="438"/>
      <c r="B54" s="440"/>
      <c r="C54" s="444"/>
      <c r="D54" s="442"/>
      <c r="E54" s="442"/>
      <c r="F54" s="442"/>
      <c r="G54" s="442"/>
      <c r="H54" s="442"/>
      <c r="I54" s="442"/>
      <c r="J54" s="455"/>
      <c r="K54" s="442"/>
      <c r="L54" s="453"/>
      <c r="M54" s="456"/>
      <c r="N54" s="454"/>
      <c r="O54" s="774"/>
      <c r="P54" s="777"/>
      <c r="Q54" s="465"/>
      <c r="R54" s="466"/>
      <c r="S54" s="468"/>
      <c r="T54" s="467"/>
      <c r="U54" s="439"/>
    </row>
    <row r="55" spans="1:21" s="434" customFormat="1" ht="24.95" customHeight="1">
      <c r="A55" s="763" t="s">
        <v>134</v>
      </c>
      <c r="B55" s="763"/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61">
        <f t="shared" ref="O55:S55" si="2">SUM(O8:O54)</f>
        <v>0</v>
      </c>
      <c r="P55" s="461">
        <f t="shared" si="2"/>
        <v>0</v>
      </c>
      <c r="Q55" s="461">
        <f t="shared" si="2"/>
        <v>0</v>
      </c>
      <c r="R55" s="469"/>
      <c r="S55" s="461">
        <f t="shared" si="2"/>
        <v>0</v>
      </c>
      <c r="T55" s="470" t="e">
        <f>(S55-P55)/P55*100</f>
        <v>#DIV/0!</v>
      </c>
      <c r="U55" s="471"/>
    </row>
    <row r="56" spans="1:21" ht="18" customHeight="1">
      <c r="A56" s="308"/>
      <c r="B56" s="449"/>
      <c r="C56" s="450"/>
      <c r="D56" s="450"/>
      <c r="E56" s="450"/>
      <c r="F56" s="450"/>
      <c r="G56" s="450"/>
      <c r="H56" s="450"/>
      <c r="I56" s="450"/>
      <c r="J56" s="450"/>
      <c r="K56" s="450"/>
      <c r="L56" s="462"/>
      <c r="M56" s="462"/>
      <c r="N56" s="308"/>
      <c r="P56" s="308"/>
      <c r="Q56" s="308"/>
      <c r="S56" s="308"/>
      <c r="T56" s="308"/>
      <c r="U56" s="308"/>
    </row>
    <row r="57" spans="1:21" ht="18" customHeight="1">
      <c r="A57" s="308"/>
      <c r="B57" s="449"/>
      <c r="C57" s="450"/>
      <c r="D57" s="450"/>
      <c r="E57" s="450"/>
      <c r="F57" s="450"/>
      <c r="G57" s="450"/>
      <c r="H57" s="450"/>
      <c r="I57" s="450"/>
      <c r="J57" s="450"/>
      <c r="K57" s="450"/>
      <c r="L57" s="462"/>
      <c r="M57" s="462"/>
      <c r="N57" s="308"/>
      <c r="P57" s="308"/>
      <c r="Q57" s="308"/>
      <c r="S57" s="308"/>
      <c r="T57" s="308"/>
      <c r="U57" s="308"/>
    </row>
    <row r="58" spans="1:21" ht="18" customHeight="1">
      <c r="A58" s="308"/>
      <c r="B58" s="449"/>
      <c r="C58" s="450"/>
      <c r="D58" s="450"/>
      <c r="E58" s="450"/>
      <c r="F58" s="450"/>
      <c r="G58" s="450"/>
      <c r="H58" s="450"/>
      <c r="I58" s="450"/>
      <c r="J58" s="450"/>
      <c r="K58" s="450"/>
      <c r="L58" s="462"/>
      <c r="M58" s="462"/>
      <c r="N58" s="308"/>
      <c r="O58" s="308"/>
      <c r="P58" s="308"/>
      <c r="Q58" s="308"/>
      <c r="S58" s="308"/>
      <c r="T58" s="308"/>
      <c r="U58" s="308"/>
    </row>
    <row r="59" spans="1:21" ht="18" customHeight="1">
      <c r="A59" s="308"/>
      <c r="B59" s="449"/>
      <c r="C59" s="450"/>
      <c r="D59" s="450"/>
      <c r="E59" s="450"/>
      <c r="F59" s="450"/>
      <c r="G59" s="450"/>
      <c r="H59" s="450"/>
      <c r="I59" s="450"/>
      <c r="J59" s="450"/>
      <c r="K59" s="450"/>
      <c r="L59" s="462"/>
      <c r="M59" s="462"/>
      <c r="N59" s="308"/>
      <c r="O59" s="308"/>
      <c r="P59" s="308"/>
      <c r="Q59" s="308"/>
      <c r="S59" s="308"/>
      <c r="T59" s="308"/>
      <c r="U59" s="308"/>
    </row>
    <row r="60" spans="1:21" ht="18" customHeight="1">
      <c r="A60" s="308"/>
      <c r="B60" s="449"/>
      <c r="C60" s="450"/>
      <c r="D60" s="450"/>
      <c r="E60" s="450"/>
      <c r="F60" s="450"/>
      <c r="G60" s="450"/>
      <c r="H60" s="450"/>
      <c r="I60" s="450"/>
      <c r="J60" s="450"/>
      <c r="K60" s="450"/>
      <c r="L60" s="462"/>
      <c r="M60" s="462"/>
      <c r="N60" s="308"/>
      <c r="O60" s="308"/>
      <c r="P60" s="308"/>
      <c r="Q60" s="308"/>
      <c r="S60" s="308"/>
      <c r="T60" s="308"/>
      <c r="U60" s="308"/>
    </row>
    <row r="61" spans="1:21" ht="18" customHeight="1">
      <c r="A61" s="308"/>
      <c r="B61" s="449"/>
      <c r="C61" s="450"/>
      <c r="D61" s="450"/>
      <c r="E61" s="450"/>
      <c r="F61" s="450"/>
      <c r="G61" s="450"/>
      <c r="H61" s="450"/>
      <c r="I61" s="450"/>
      <c r="J61" s="450"/>
      <c r="K61" s="450"/>
      <c r="L61" s="462"/>
      <c r="M61" s="462"/>
      <c r="N61" s="308"/>
      <c r="O61" s="308"/>
      <c r="P61" s="308"/>
      <c r="Q61" s="308"/>
      <c r="S61" s="308"/>
      <c r="T61" s="308"/>
      <c r="U61" s="308"/>
    </row>
    <row r="62" spans="1:21" ht="18" customHeight="1">
      <c r="A62" s="308"/>
      <c r="B62" s="449"/>
      <c r="C62" s="450"/>
      <c r="D62" s="450"/>
      <c r="E62" s="450"/>
      <c r="F62" s="450"/>
      <c r="G62" s="450"/>
      <c r="H62" s="450"/>
      <c r="I62" s="450"/>
      <c r="J62" s="450"/>
      <c r="K62" s="450"/>
      <c r="L62" s="462"/>
      <c r="M62" s="462"/>
      <c r="N62" s="308"/>
      <c r="O62" s="308"/>
      <c r="P62" s="308"/>
      <c r="Q62" s="308"/>
      <c r="S62" s="308"/>
      <c r="T62" s="308"/>
      <c r="U62" s="308"/>
    </row>
    <row r="63" spans="1:21" ht="18" customHeight="1">
      <c r="A63" s="308"/>
      <c r="B63" s="449"/>
      <c r="C63" s="450"/>
      <c r="D63" s="450"/>
      <c r="E63" s="450"/>
      <c r="F63" s="450"/>
      <c r="G63" s="450"/>
      <c r="H63" s="450"/>
      <c r="I63" s="450"/>
      <c r="J63" s="450"/>
      <c r="K63" s="450"/>
      <c r="L63" s="462"/>
      <c r="M63" s="462"/>
      <c r="N63" s="308"/>
      <c r="O63" s="308"/>
      <c r="P63" s="308"/>
      <c r="Q63" s="308"/>
      <c r="S63" s="308"/>
      <c r="T63" s="308"/>
      <c r="U63" s="308"/>
    </row>
  </sheetData>
  <mergeCells count="31">
    <mergeCell ref="T6:T7"/>
    <mergeCell ref="U6:U7"/>
    <mergeCell ref="O34:O44"/>
    <mergeCell ref="O45:O48"/>
    <mergeCell ref="O51:O54"/>
    <mergeCell ref="P8:P20"/>
    <mergeCell ref="P21:P33"/>
    <mergeCell ref="P34:P44"/>
    <mergeCell ref="P45:P48"/>
    <mergeCell ref="P51:P54"/>
    <mergeCell ref="L6:L7"/>
    <mergeCell ref="M6:M7"/>
    <mergeCell ref="N6:N7"/>
    <mergeCell ref="O8:O20"/>
    <mergeCell ref="O21:O33"/>
    <mergeCell ref="A2:U2"/>
    <mergeCell ref="A3:U3"/>
    <mergeCell ref="O6:P6"/>
    <mergeCell ref="Q6:S6"/>
    <mergeCell ref="A55:B5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7" workbookViewId="0">
      <selection activeCell="M10" sqref="M10"/>
    </sheetView>
  </sheetViews>
  <sheetFormatPr defaultColWidth="9" defaultRowHeight="18" customHeight="1"/>
  <cols>
    <col min="1" max="1" width="4.25" style="312" customWidth="1"/>
    <col min="2" max="2" width="9.125" style="410" customWidth="1"/>
    <col min="3" max="3" width="5.75" style="312" customWidth="1"/>
    <col min="4" max="4" width="13" style="312" customWidth="1"/>
    <col min="5" max="5" width="9.25" style="312" customWidth="1"/>
    <col min="6" max="6" width="4.625" style="285" customWidth="1"/>
    <col min="7" max="7" width="5.125" style="285" customWidth="1"/>
    <col min="8" max="8" width="12.125" style="367" customWidth="1"/>
    <col min="9" max="9" width="13.5" style="367" customWidth="1"/>
    <col min="10" max="10" width="12.75" style="285" customWidth="1"/>
    <col min="11" max="11" width="8.25" style="285" customWidth="1"/>
    <col min="12" max="12" width="13.75" style="285" customWidth="1"/>
    <col min="13" max="13" width="7" style="411" customWidth="1"/>
    <col min="14" max="16384" width="9" style="308"/>
  </cols>
  <sheetData>
    <row r="1" spans="1:13" ht="18" customHeight="1">
      <c r="A1" s="318"/>
      <c r="M1" s="425" t="s">
        <v>153</v>
      </c>
    </row>
    <row r="2" spans="1:13" ht="18" customHeight="1">
      <c r="A2" s="368" t="e">
        <f>建筑物!A2</f>
        <v>#REF!</v>
      </c>
      <c r="B2" s="412"/>
      <c r="C2" s="368"/>
      <c r="D2" s="368"/>
      <c r="E2" s="368"/>
      <c r="F2" s="386"/>
      <c r="G2" s="386"/>
      <c r="H2" s="369"/>
      <c r="I2" s="369"/>
      <c r="J2" s="386"/>
      <c r="K2" s="386"/>
      <c r="L2" s="386"/>
      <c r="M2" s="426"/>
    </row>
    <row r="3" spans="1:13" s="409" customFormat="1" ht="31.5" customHeight="1">
      <c r="A3" s="781" t="s">
        <v>154</v>
      </c>
      <c r="B3" s="782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</row>
    <row r="4" spans="1:13" ht="15.75" customHeight="1">
      <c r="A4" s="695" t="e">
        <f>建筑物!A4</f>
        <v>#REF!</v>
      </c>
      <c r="B4" s="753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</row>
    <row r="5" spans="1:13" ht="15.75" customHeight="1">
      <c r="A5" s="370" t="e">
        <f>建筑物!A5</f>
        <v>#REF!</v>
      </c>
      <c r="B5" s="413"/>
      <c r="C5" s="370"/>
      <c r="D5" s="370"/>
      <c r="E5" s="370"/>
      <c r="F5" s="414"/>
      <c r="G5" s="414"/>
      <c r="H5" s="371"/>
      <c r="I5" s="371"/>
      <c r="J5" s="389"/>
      <c r="K5" s="389"/>
      <c r="L5" s="783" t="s">
        <v>1</v>
      </c>
      <c r="M5" s="783"/>
    </row>
    <row r="6" spans="1:13" ht="24.95" customHeight="1">
      <c r="A6" s="703" t="s">
        <v>2</v>
      </c>
      <c r="B6" s="790" t="s">
        <v>126</v>
      </c>
      <c r="C6" s="792" t="s">
        <v>127</v>
      </c>
      <c r="D6" s="792" t="s">
        <v>140</v>
      </c>
      <c r="E6" s="792" t="s">
        <v>128</v>
      </c>
      <c r="F6" s="794" t="s">
        <v>98</v>
      </c>
      <c r="G6" s="796" t="s">
        <v>82</v>
      </c>
      <c r="H6" s="701" t="s">
        <v>155</v>
      </c>
      <c r="I6" s="701"/>
      <c r="J6" s="784" t="s">
        <v>17</v>
      </c>
      <c r="K6" s="785"/>
      <c r="L6" s="786"/>
      <c r="M6" s="797" t="s">
        <v>99</v>
      </c>
    </row>
    <row r="7" spans="1:13" s="310" customFormat="1" ht="24.95" customHeight="1">
      <c r="A7" s="789"/>
      <c r="B7" s="791"/>
      <c r="C7" s="789"/>
      <c r="D7" s="793"/>
      <c r="E7" s="793"/>
      <c r="F7" s="795"/>
      <c r="G7" s="796"/>
      <c r="H7" s="415" t="s">
        <v>131</v>
      </c>
      <c r="I7" s="415" t="s">
        <v>132</v>
      </c>
      <c r="J7" s="416" t="s">
        <v>131</v>
      </c>
      <c r="K7" s="416" t="s">
        <v>156</v>
      </c>
      <c r="L7" s="416" t="s">
        <v>132</v>
      </c>
      <c r="M7" s="798"/>
    </row>
    <row r="8" spans="1:13" ht="30.95" customHeight="1">
      <c r="A8" s="384"/>
      <c r="B8" s="163"/>
      <c r="C8" s="384"/>
      <c r="D8" s="392"/>
      <c r="E8" s="417"/>
      <c r="F8" s="418"/>
      <c r="G8" s="419"/>
      <c r="H8" s="377"/>
      <c r="I8" s="377"/>
      <c r="J8" s="377"/>
      <c r="K8" s="418"/>
      <c r="L8" s="427">
        <f>J8</f>
        <v>0</v>
      </c>
      <c r="M8" s="428"/>
    </row>
    <row r="9" spans="1:13" ht="24.95" customHeight="1">
      <c r="A9" s="384"/>
      <c r="B9" s="163"/>
      <c r="C9" s="384"/>
      <c r="D9" s="384"/>
      <c r="E9" s="417"/>
      <c r="F9" s="418"/>
      <c r="G9" s="418"/>
      <c r="H9" s="377"/>
      <c r="I9" s="394"/>
      <c r="J9" s="429"/>
      <c r="K9" s="430"/>
      <c r="L9" s="430"/>
      <c r="M9" s="428"/>
    </row>
    <row r="10" spans="1:13" ht="24.95" customHeight="1">
      <c r="A10" s="384"/>
      <c r="B10" s="163"/>
      <c r="C10" s="384"/>
      <c r="D10" s="384"/>
      <c r="E10" s="417"/>
      <c r="F10" s="418"/>
      <c r="G10" s="418"/>
      <c r="H10" s="377"/>
      <c r="I10" s="394"/>
      <c r="J10" s="429"/>
      <c r="K10" s="430"/>
      <c r="L10" s="430"/>
      <c r="M10" s="428"/>
    </row>
    <row r="11" spans="1:13" ht="24.95" customHeight="1">
      <c r="A11" s="384"/>
      <c r="B11" s="420"/>
      <c r="C11" s="384"/>
      <c r="D11" s="384"/>
      <c r="E11" s="417"/>
      <c r="F11" s="418"/>
      <c r="G11" s="418"/>
      <c r="H11" s="421"/>
      <c r="I11" s="431"/>
      <c r="J11" s="432"/>
      <c r="K11" s="427"/>
      <c r="L11" s="427"/>
      <c r="M11" s="428"/>
    </row>
    <row r="12" spans="1:13" ht="24.95" customHeight="1">
      <c r="A12" s="384"/>
      <c r="B12" s="420"/>
      <c r="C12" s="384"/>
      <c r="D12" s="384"/>
      <c r="E12" s="417"/>
      <c r="F12" s="418"/>
      <c r="G12" s="418"/>
      <c r="H12" s="421"/>
      <c r="I12" s="431"/>
      <c r="J12" s="432"/>
      <c r="K12" s="427"/>
      <c r="L12" s="427"/>
      <c r="M12" s="428"/>
    </row>
    <row r="13" spans="1:13" ht="24.95" customHeight="1">
      <c r="A13" s="384"/>
      <c r="B13" s="420"/>
      <c r="C13" s="384"/>
      <c r="D13" s="384"/>
      <c r="E13" s="417"/>
      <c r="F13" s="418"/>
      <c r="G13" s="418"/>
      <c r="H13" s="421"/>
      <c r="I13" s="431"/>
      <c r="J13" s="432"/>
      <c r="K13" s="427"/>
      <c r="L13" s="427"/>
      <c r="M13" s="428"/>
    </row>
    <row r="14" spans="1:13" ht="24.95" customHeight="1">
      <c r="A14" s="384"/>
      <c r="B14" s="420"/>
      <c r="C14" s="384"/>
      <c r="D14" s="384"/>
      <c r="E14" s="422"/>
      <c r="F14" s="418"/>
      <c r="G14" s="418"/>
      <c r="H14" s="421"/>
      <c r="I14" s="431"/>
      <c r="J14" s="432"/>
      <c r="K14" s="427"/>
      <c r="L14" s="427"/>
      <c r="M14" s="428"/>
    </row>
    <row r="15" spans="1:13" ht="24.95" customHeight="1">
      <c r="A15" s="787" t="s">
        <v>134</v>
      </c>
      <c r="B15" s="788"/>
      <c r="C15" s="423"/>
      <c r="D15" s="423"/>
      <c r="E15" s="423"/>
      <c r="F15" s="424"/>
      <c r="G15" s="424"/>
      <c r="H15" s="421">
        <f>SUM(H8:H14)</f>
        <v>0</v>
      </c>
      <c r="I15" s="421">
        <f>SUM(I8:I14)</f>
        <v>0</v>
      </c>
      <c r="J15" s="432">
        <f>SUM(J8:J14)</f>
        <v>0</v>
      </c>
      <c r="K15" s="433"/>
      <c r="L15" s="433">
        <f>SUM(L8:L14)</f>
        <v>0</v>
      </c>
      <c r="M15" s="428"/>
    </row>
    <row r="16" spans="1:13" ht="24.95" customHeight="1"/>
  </sheetData>
  <mergeCells count="14">
    <mergeCell ref="A15:B15"/>
    <mergeCell ref="A6:A7"/>
    <mergeCell ref="B6:B7"/>
    <mergeCell ref="C6:C7"/>
    <mergeCell ref="D6:D7"/>
    <mergeCell ref="A3:M3"/>
    <mergeCell ref="A4:M4"/>
    <mergeCell ref="L5:M5"/>
    <mergeCell ref="H6:I6"/>
    <mergeCell ref="J6:L6"/>
    <mergeCell ref="E6:E7"/>
    <mergeCell ref="F6:F7"/>
    <mergeCell ref="G6:G7"/>
    <mergeCell ref="M6:M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&amp;L&amp;10资产占有单位填表人：徐文锋
填表日期：2020年11月13日&amp;C&amp;10资产评估师：丰玉玲、王青贻&amp;R&amp;10共&amp;"Times New Roman"&amp;N&amp;"宋体"页  第&amp;P页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selection activeCell="I4" sqref="I4"/>
    </sheetView>
  </sheetViews>
  <sheetFormatPr defaultColWidth="9" defaultRowHeight="18" customHeight="1"/>
  <cols>
    <col min="1" max="1" width="4.25" style="3" customWidth="1"/>
    <col min="2" max="2" width="11.5" style="3" customWidth="1"/>
    <col min="3" max="4" width="5.625" style="3" customWidth="1"/>
    <col min="5" max="5" width="13.75" style="3" customWidth="1"/>
    <col min="6" max="7" width="7.5" style="3" customWidth="1"/>
    <col min="8" max="8" width="6" style="3" customWidth="1"/>
    <col min="9" max="13" width="10.25" style="4" customWidth="1"/>
    <col min="14" max="14" width="7.625" style="404" customWidth="1"/>
    <col min="15" max="15" width="10" style="4" customWidth="1"/>
    <col min="16" max="16" width="7.25" style="4" customWidth="1"/>
    <col min="17" max="17" width="10.5" style="107" customWidth="1"/>
    <col min="18" max="16384" width="9" style="5"/>
  </cols>
  <sheetData>
    <row r="1" spans="1:17" ht="18" customHeight="1">
      <c r="A1" s="254"/>
      <c r="Q1" s="7" t="e">
        <f>"表"&amp;#REF!</f>
        <v>#REF!</v>
      </c>
    </row>
    <row r="2" spans="1:17" ht="18" customHeight="1">
      <c r="A2" s="8" t="e">
        <f>#REF!</f>
        <v>#REF!</v>
      </c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290"/>
      <c r="O2" s="9"/>
      <c r="P2" s="9"/>
      <c r="Q2" s="8"/>
    </row>
    <row r="3" spans="1:17" ht="18" customHeight="1">
      <c r="A3" s="10" t="e">
        <f>#REF!&amp;"清查评估明细表"</f>
        <v>#REF!</v>
      </c>
      <c r="B3" s="10"/>
      <c r="C3" s="10"/>
      <c r="D3" s="10"/>
      <c r="E3" s="10"/>
      <c r="F3" s="10"/>
      <c r="G3" s="10"/>
      <c r="H3" s="10"/>
      <c r="I3" s="11"/>
      <c r="J3" s="11"/>
      <c r="K3" s="11"/>
      <c r="L3" s="11"/>
      <c r="M3" s="11"/>
      <c r="N3" s="406"/>
      <c r="O3" s="11"/>
      <c r="P3" s="11"/>
      <c r="Q3" s="10"/>
    </row>
    <row r="4" spans="1:17" ht="15.75" customHeight="1">
      <c r="A4" s="8" t="e">
        <f>#REF!&amp;#REF!</f>
        <v>#REF!</v>
      </c>
      <c r="B4" s="8"/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290"/>
      <c r="O4" s="9"/>
      <c r="P4" s="9"/>
      <c r="Q4" s="8"/>
    </row>
    <row r="5" spans="1:17" ht="15.75" customHeight="1">
      <c r="A5" s="3" t="e">
        <f>#REF!&amp;#REF!</f>
        <v>#REF!</v>
      </c>
      <c r="Q5" s="147" t="s">
        <v>1</v>
      </c>
    </row>
    <row r="6" spans="1:17" ht="13.5" customHeight="1">
      <c r="A6" s="654" t="s">
        <v>2</v>
      </c>
      <c r="B6" s="647" t="s">
        <v>97</v>
      </c>
      <c r="C6" s="801" t="s">
        <v>157</v>
      </c>
      <c r="D6" s="801" t="s">
        <v>158</v>
      </c>
      <c r="E6" s="803" t="s">
        <v>159</v>
      </c>
      <c r="F6" s="647" t="s">
        <v>160</v>
      </c>
      <c r="G6" s="801" t="s">
        <v>161</v>
      </c>
      <c r="H6" s="801" t="s">
        <v>147</v>
      </c>
      <c r="I6" s="707" t="s">
        <v>16</v>
      </c>
      <c r="J6" s="709"/>
      <c r="K6" s="707" t="s">
        <v>162</v>
      </c>
      <c r="L6" s="709"/>
      <c r="M6" s="707" t="s">
        <v>17</v>
      </c>
      <c r="N6" s="717"/>
      <c r="O6" s="709"/>
      <c r="P6" s="648" t="s">
        <v>163</v>
      </c>
      <c r="Q6" s="660" t="s">
        <v>99</v>
      </c>
    </row>
    <row r="7" spans="1:17" s="1" customFormat="1" ht="14.25" customHeight="1">
      <c r="A7" s="646"/>
      <c r="B7" s="646"/>
      <c r="C7" s="802"/>
      <c r="D7" s="802"/>
      <c r="E7" s="804"/>
      <c r="F7" s="646"/>
      <c r="G7" s="802"/>
      <c r="H7" s="802"/>
      <c r="I7" s="24" t="s">
        <v>131</v>
      </c>
      <c r="J7" s="24" t="s">
        <v>132</v>
      </c>
      <c r="K7" s="24" t="s">
        <v>131</v>
      </c>
      <c r="L7" s="24" t="s">
        <v>132</v>
      </c>
      <c r="M7" s="24" t="s">
        <v>131</v>
      </c>
      <c r="N7" s="407" t="s">
        <v>90</v>
      </c>
      <c r="O7" s="24" t="s">
        <v>132</v>
      </c>
      <c r="P7" s="649"/>
      <c r="Q7" s="646"/>
    </row>
    <row r="8" spans="1:17" ht="18" customHeight="1">
      <c r="A8" s="405"/>
      <c r="B8" s="69"/>
      <c r="C8" s="69"/>
      <c r="D8" s="69"/>
      <c r="E8" s="141"/>
      <c r="F8" s="141"/>
      <c r="G8" s="69"/>
      <c r="H8" s="69"/>
      <c r="I8" s="19"/>
      <c r="J8" s="19"/>
      <c r="K8" s="19"/>
      <c r="L8" s="19"/>
      <c r="M8" s="19"/>
      <c r="N8" s="408"/>
      <c r="O8" s="19">
        <f>ROUND(M8*N8/100,0)</f>
        <v>0</v>
      </c>
      <c r="P8" s="19">
        <f>IF(L8=0,0,ROUND((O8-L8)/L8*100,2))</f>
        <v>0</v>
      </c>
      <c r="Q8" s="148"/>
    </row>
    <row r="9" spans="1:17" ht="18" customHeight="1">
      <c r="A9" s="405"/>
      <c r="B9" s="69"/>
      <c r="C9" s="69"/>
      <c r="D9" s="69"/>
      <c r="E9" s="69"/>
      <c r="F9" s="69"/>
      <c r="G9" s="69"/>
      <c r="H9" s="69"/>
      <c r="I9" s="19"/>
      <c r="J9" s="19"/>
      <c r="K9" s="19"/>
      <c r="L9" s="19"/>
      <c r="M9" s="19"/>
      <c r="N9" s="408"/>
      <c r="O9" s="19"/>
      <c r="P9" s="19"/>
      <c r="Q9" s="148"/>
    </row>
    <row r="10" spans="1:17" ht="18" customHeight="1">
      <c r="A10" s="405"/>
      <c r="B10" s="69"/>
      <c r="C10" s="69"/>
      <c r="D10" s="69"/>
      <c r="E10" s="69"/>
      <c r="F10" s="69"/>
      <c r="G10" s="69"/>
      <c r="H10" s="69"/>
      <c r="I10" s="19"/>
      <c r="J10" s="19"/>
      <c r="K10" s="19"/>
      <c r="L10" s="19"/>
      <c r="M10" s="19"/>
      <c r="N10" s="408"/>
      <c r="O10" s="19"/>
      <c r="P10" s="19"/>
      <c r="Q10" s="148"/>
    </row>
    <row r="11" spans="1:17" ht="18" customHeight="1">
      <c r="A11" s="405"/>
      <c r="B11" s="69"/>
      <c r="C11" s="69"/>
      <c r="D11" s="69"/>
      <c r="E11" s="69"/>
      <c r="F11" s="69"/>
      <c r="G11" s="69"/>
      <c r="H11" s="69"/>
      <c r="I11" s="19"/>
      <c r="J11" s="19"/>
      <c r="K11" s="19"/>
      <c r="L11" s="19"/>
      <c r="M11" s="19"/>
      <c r="N11" s="408"/>
      <c r="O11" s="19"/>
      <c r="P11" s="19"/>
      <c r="Q11" s="148"/>
    </row>
    <row r="12" spans="1:17" ht="18" customHeight="1">
      <c r="A12" s="405"/>
      <c r="B12" s="69"/>
      <c r="C12" s="69"/>
      <c r="D12" s="69"/>
      <c r="E12" s="69"/>
      <c r="F12" s="69"/>
      <c r="G12" s="69"/>
      <c r="H12" s="69"/>
      <c r="I12" s="19"/>
      <c r="J12" s="19"/>
      <c r="K12" s="19"/>
      <c r="L12" s="19"/>
      <c r="M12" s="19"/>
      <c r="N12" s="408"/>
      <c r="O12" s="19"/>
      <c r="P12" s="19"/>
      <c r="Q12" s="148"/>
    </row>
    <row r="13" spans="1:17" ht="18" customHeight="1">
      <c r="A13" s="405"/>
      <c r="B13" s="69"/>
      <c r="C13" s="69"/>
      <c r="D13" s="69"/>
      <c r="E13" s="69"/>
      <c r="F13" s="69"/>
      <c r="G13" s="69"/>
      <c r="H13" s="69"/>
      <c r="I13" s="19"/>
      <c r="J13" s="19"/>
      <c r="K13" s="19"/>
      <c r="L13" s="19"/>
      <c r="M13" s="19"/>
      <c r="N13" s="408"/>
      <c r="O13" s="19"/>
      <c r="P13" s="19"/>
      <c r="Q13" s="148"/>
    </row>
    <row r="14" spans="1:17" ht="18" customHeight="1">
      <c r="A14" s="405"/>
      <c r="B14" s="69"/>
      <c r="C14" s="69"/>
      <c r="D14" s="69"/>
      <c r="E14" s="69"/>
      <c r="F14" s="69"/>
      <c r="G14" s="69"/>
      <c r="H14" s="69"/>
      <c r="I14" s="19"/>
      <c r="J14" s="19"/>
      <c r="K14" s="19"/>
      <c r="L14" s="19"/>
      <c r="M14" s="19"/>
      <c r="N14" s="408"/>
      <c r="O14" s="19"/>
      <c r="P14" s="19"/>
      <c r="Q14" s="148"/>
    </row>
    <row r="15" spans="1:17" ht="18" customHeight="1">
      <c r="A15" s="405"/>
      <c r="B15" s="69"/>
      <c r="C15" s="69"/>
      <c r="D15" s="69"/>
      <c r="E15" s="69"/>
      <c r="F15" s="69"/>
      <c r="G15" s="69"/>
      <c r="H15" s="69"/>
      <c r="I15" s="19"/>
      <c r="J15" s="19"/>
      <c r="K15" s="19"/>
      <c r="L15" s="19"/>
      <c r="M15" s="19"/>
      <c r="N15" s="408"/>
      <c r="O15" s="19"/>
      <c r="P15" s="19"/>
      <c r="Q15" s="148"/>
    </row>
    <row r="16" spans="1:17" ht="18" customHeight="1">
      <c r="A16" s="405"/>
      <c r="B16" s="69"/>
      <c r="C16" s="69"/>
      <c r="D16" s="69"/>
      <c r="E16" s="69"/>
      <c r="F16" s="69"/>
      <c r="G16" s="69"/>
      <c r="H16" s="69"/>
      <c r="I16" s="19"/>
      <c r="J16" s="19"/>
      <c r="K16" s="19"/>
      <c r="L16" s="19"/>
      <c r="M16" s="19"/>
      <c r="N16" s="408"/>
      <c r="O16" s="19"/>
      <c r="P16" s="19"/>
      <c r="Q16" s="148"/>
    </row>
    <row r="17" spans="1:17" ht="18" customHeight="1">
      <c r="A17" s="405"/>
      <c r="B17" s="69"/>
      <c r="C17" s="69"/>
      <c r="D17" s="69"/>
      <c r="E17" s="69"/>
      <c r="F17" s="69"/>
      <c r="G17" s="69"/>
      <c r="H17" s="69"/>
      <c r="I17" s="19"/>
      <c r="J17" s="19"/>
      <c r="K17" s="19"/>
      <c r="L17" s="19"/>
      <c r="M17" s="19"/>
      <c r="N17" s="408"/>
      <c r="O17" s="19"/>
      <c r="P17" s="19"/>
      <c r="Q17" s="148"/>
    </row>
    <row r="18" spans="1:17" ht="18" customHeight="1">
      <c r="A18" s="405"/>
      <c r="B18" s="69"/>
      <c r="C18" s="69"/>
      <c r="D18" s="69"/>
      <c r="E18" s="69"/>
      <c r="F18" s="69"/>
      <c r="G18" s="69"/>
      <c r="H18" s="69"/>
      <c r="I18" s="19"/>
      <c r="J18" s="19"/>
      <c r="K18" s="19"/>
      <c r="L18" s="19"/>
      <c r="M18" s="19"/>
      <c r="N18" s="408"/>
      <c r="O18" s="19"/>
      <c r="P18" s="19"/>
      <c r="Q18" s="148"/>
    </row>
    <row r="19" spans="1:17" ht="18" customHeight="1">
      <c r="A19" s="405"/>
      <c r="B19" s="69"/>
      <c r="C19" s="69"/>
      <c r="D19" s="69"/>
      <c r="E19" s="69"/>
      <c r="F19" s="69"/>
      <c r="G19" s="69"/>
      <c r="H19" s="69"/>
      <c r="I19" s="19"/>
      <c r="J19" s="19"/>
      <c r="K19" s="19"/>
      <c r="L19" s="19"/>
      <c r="M19" s="19"/>
      <c r="N19" s="408"/>
      <c r="O19" s="19"/>
      <c r="P19" s="19"/>
      <c r="Q19" s="148"/>
    </row>
    <row r="20" spans="1:17" ht="18" customHeight="1">
      <c r="A20" s="405"/>
      <c r="B20" s="69"/>
      <c r="C20" s="69"/>
      <c r="D20" s="69"/>
      <c r="E20" s="69"/>
      <c r="F20" s="69"/>
      <c r="G20" s="69"/>
      <c r="H20" s="69"/>
      <c r="I20" s="19"/>
      <c r="J20" s="19"/>
      <c r="K20" s="19"/>
      <c r="L20" s="19"/>
      <c r="M20" s="19"/>
      <c r="N20" s="408"/>
      <c r="O20" s="19"/>
      <c r="P20" s="19"/>
      <c r="Q20" s="148"/>
    </row>
    <row r="21" spans="1:17" ht="18" customHeight="1">
      <c r="A21" s="405"/>
      <c r="B21" s="69"/>
      <c r="C21" s="69"/>
      <c r="D21" s="69"/>
      <c r="E21" s="69"/>
      <c r="F21" s="69"/>
      <c r="G21" s="69"/>
      <c r="H21" s="69"/>
      <c r="I21" s="19"/>
      <c r="J21" s="19"/>
      <c r="K21" s="19"/>
      <c r="L21" s="19"/>
      <c r="M21" s="19"/>
      <c r="N21" s="408"/>
      <c r="O21" s="19"/>
      <c r="P21" s="19"/>
      <c r="Q21" s="148"/>
    </row>
    <row r="22" spans="1:17" ht="18" customHeight="1">
      <c r="A22" s="405"/>
      <c r="B22" s="69"/>
      <c r="C22" s="69"/>
      <c r="D22" s="69"/>
      <c r="E22" s="69"/>
      <c r="F22" s="69"/>
      <c r="G22" s="69"/>
      <c r="H22" s="69"/>
      <c r="I22" s="19"/>
      <c r="J22" s="19"/>
      <c r="K22" s="19"/>
      <c r="L22" s="19"/>
      <c r="M22" s="19"/>
      <c r="N22" s="408"/>
      <c r="O22" s="19"/>
      <c r="P22" s="19"/>
      <c r="Q22" s="148"/>
    </row>
    <row r="23" spans="1:17" ht="18" customHeight="1">
      <c r="A23" s="799" t="s">
        <v>164</v>
      </c>
      <c r="B23" s="800"/>
      <c r="C23" s="69"/>
      <c r="D23" s="69"/>
      <c r="E23" s="69"/>
      <c r="F23" s="69"/>
      <c r="G23" s="69"/>
      <c r="H23" s="69"/>
      <c r="I23" s="19">
        <f>SUM(I8:I22)</f>
        <v>0</v>
      </c>
      <c r="J23" s="19">
        <f>SUM(J8:J22)</f>
        <v>0</v>
      </c>
      <c r="K23" s="19">
        <f>SUM(K8:K22)</f>
        <v>0</v>
      </c>
      <c r="L23" s="19">
        <f>SUM(L8:L22)</f>
        <v>0</v>
      </c>
      <c r="M23" s="19">
        <f>SUM(M8:M22)</f>
        <v>0</v>
      </c>
      <c r="N23" s="408"/>
      <c r="O23" s="19">
        <f>SUM(O8:O22)</f>
        <v>0</v>
      </c>
      <c r="P23" s="19">
        <f>IF(L23=0,0,ROUND((O23-L23)/L23*100,2))</f>
        <v>0</v>
      </c>
      <c r="Q23" s="148"/>
    </row>
  </sheetData>
  <mergeCells count="14">
    <mergeCell ref="P6:P7"/>
    <mergeCell ref="Q6:Q7"/>
    <mergeCell ref="I6:J6"/>
    <mergeCell ref="K6:L6"/>
    <mergeCell ref="M6:O6"/>
    <mergeCell ref="A23:B23"/>
    <mergeCell ref="A6:A7"/>
    <mergeCell ref="B6:B7"/>
    <mergeCell ref="C6:C7"/>
    <mergeCell ref="D6:D7"/>
    <mergeCell ref="E6:E7"/>
    <mergeCell ref="F6:F7"/>
    <mergeCell ref="G6:G7"/>
    <mergeCell ref="H6:H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scale="88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J14" sqref="J14"/>
    </sheetView>
  </sheetViews>
  <sheetFormatPr defaultColWidth="9" defaultRowHeight="18" customHeight="1"/>
  <cols>
    <col min="1" max="1" width="7.125" style="312" customWidth="1"/>
    <col min="2" max="2" width="16.375" style="312" customWidth="1"/>
    <col min="3" max="3" width="5.125" style="312" hidden="1" customWidth="1"/>
    <col min="4" max="5" width="4.75" style="312" customWidth="1"/>
    <col min="6" max="6" width="8.875" style="312" hidden="1" customWidth="1"/>
    <col min="7" max="7" width="13.625" style="312" customWidth="1"/>
    <col min="8" max="8" width="11.875" style="367" customWidth="1"/>
    <col min="9" max="9" width="12.375" style="367" customWidth="1"/>
    <col min="10" max="10" width="12.125" style="285" customWidth="1"/>
    <col min="11" max="11" width="6.375" style="314" customWidth="1"/>
    <col min="12" max="12" width="12.5" style="285" customWidth="1"/>
    <col min="13" max="13" width="6.5" style="285" customWidth="1"/>
    <col min="14" max="14" width="16.5" style="316" customWidth="1"/>
    <col min="15" max="15" width="13.375" style="308" customWidth="1"/>
    <col min="16" max="16384" width="9" style="308"/>
  </cols>
  <sheetData>
    <row r="1" spans="1:18" ht="18" customHeight="1">
      <c r="A1" s="368"/>
      <c r="B1" s="368"/>
      <c r="C1" s="368"/>
      <c r="D1" s="368"/>
      <c r="E1" s="368"/>
      <c r="F1" s="368"/>
      <c r="G1" s="368"/>
      <c r="H1" s="369"/>
      <c r="I1" s="369"/>
      <c r="J1" s="386"/>
      <c r="K1" s="387"/>
      <c r="L1" s="386"/>
      <c r="M1" s="386"/>
      <c r="N1" s="388" t="s">
        <v>165</v>
      </c>
    </row>
    <row r="2" spans="1:18" ht="18" customHeight="1">
      <c r="A2" s="695" t="e">
        <f>建筑物!A2</f>
        <v>#REF!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</row>
    <row r="3" spans="1:18" ht="18" customHeight="1">
      <c r="A3" s="696" t="e">
        <f>#REF!&amp;"清查评估明细表"</f>
        <v>#REF!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</row>
    <row r="4" spans="1:18" ht="15.75" customHeight="1">
      <c r="A4" s="368" t="e">
        <f>构筑物!A4</f>
        <v>#REF!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</row>
    <row r="5" spans="1:18" ht="15.75" customHeight="1">
      <c r="A5" s="370" t="e">
        <f>管道!A5</f>
        <v>#REF!</v>
      </c>
      <c r="B5" s="370"/>
      <c r="C5" s="370"/>
      <c r="D5" s="370"/>
      <c r="E5" s="370"/>
      <c r="F5" s="370"/>
      <c r="G5" s="370"/>
      <c r="H5" s="371"/>
      <c r="I5" s="371"/>
      <c r="J5" s="389"/>
      <c r="K5" s="389"/>
      <c r="L5" s="389"/>
      <c r="M5" s="783" t="s">
        <v>1</v>
      </c>
      <c r="N5" s="783"/>
    </row>
    <row r="6" spans="1:18" ht="24.95" customHeight="1">
      <c r="A6" s="810" t="s">
        <v>2</v>
      </c>
      <c r="B6" s="790" t="s">
        <v>166</v>
      </c>
      <c r="C6" s="790" t="s">
        <v>78</v>
      </c>
      <c r="D6" s="790" t="s">
        <v>167</v>
      </c>
      <c r="E6" s="790" t="s">
        <v>82</v>
      </c>
      <c r="F6" s="790" t="s">
        <v>168</v>
      </c>
      <c r="G6" s="790" t="s">
        <v>169</v>
      </c>
      <c r="H6" s="805" t="s">
        <v>16</v>
      </c>
      <c r="I6" s="806"/>
      <c r="J6" s="807" t="s">
        <v>17</v>
      </c>
      <c r="K6" s="808"/>
      <c r="L6" s="809"/>
      <c r="M6" s="794" t="s">
        <v>170</v>
      </c>
      <c r="N6" s="814" t="s">
        <v>99</v>
      </c>
    </row>
    <row r="7" spans="1:18" s="310" customFormat="1" ht="24.95" customHeight="1">
      <c r="A7" s="811"/>
      <c r="B7" s="811"/>
      <c r="C7" s="811"/>
      <c r="D7" s="812"/>
      <c r="E7" s="812"/>
      <c r="F7" s="812"/>
      <c r="G7" s="812"/>
      <c r="H7" s="374" t="s">
        <v>131</v>
      </c>
      <c r="I7" s="374" t="s">
        <v>132</v>
      </c>
      <c r="J7" s="390" t="s">
        <v>131</v>
      </c>
      <c r="K7" s="391" t="s">
        <v>156</v>
      </c>
      <c r="L7" s="390" t="s">
        <v>132</v>
      </c>
      <c r="M7" s="813"/>
      <c r="N7" s="815"/>
      <c r="O7" s="393"/>
    </row>
    <row r="8" spans="1:18" s="310" customFormat="1" ht="24.95" customHeight="1">
      <c r="A8" s="372"/>
      <c r="B8" s="375"/>
      <c r="C8" s="372"/>
      <c r="D8" s="373"/>
      <c r="E8" s="373"/>
      <c r="F8" s="373"/>
      <c r="G8" s="376"/>
      <c r="H8" s="377"/>
      <c r="I8" s="394"/>
      <c r="J8" s="395"/>
      <c r="K8" s="396"/>
      <c r="L8" s="395">
        <f>K8*J8</f>
        <v>0</v>
      </c>
      <c r="M8" s="397">
        <f>IF(I8=0,0,(L8-I8)/I8)</f>
        <v>0</v>
      </c>
      <c r="N8" s="398"/>
      <c r="R8" s="360"/>
    </row>
    <row r="9" spans="1:18" s="310" customFormat="1" ht="24.95" customHeight="1">
      <c r="A9" s="372"/>
      <c r="B9" s="375"/>
      <c r="C9" s="372"/>
      <c r="D9" s="373"/>
      <c r="E9" s="373"/>
      <c r="F9" s="373"/>
      <c r="G9" s="376"/>
      <c r="H9" s="377"/>
      <c r="I9" s="394"/>
      <c r="J9" s="395"/>
      <c r="K9" s="396"/>
      <c r="L9" s="395">
        <f t="shared" ref="L9:L41" si="0">K9*J9</f>
        <v>0</v>
      </c>
      <c r="M9" s="397">
        <f t="shared" ref="M9:M41" si="1">IF(I9=0,0,(L9-I9)/I9)</f>
        <v>0</v>
      </c>
      <c r="N9" s="398"/>
      <c r="R9" s="360"/>
    </row>
    <row r="10" spans="1:18" s="310" customFormat="1" ht="24.95" customHeight="1">
      <c r="A10" s="372"/>
      <c r="B10" s="375"/>
      <c r="C10" s="372"/>
      <c r="D10" s="373"/>
      <c r="E10" s="373"/>
      <c r="F10" s="373"/>
      <c r="G10" s="376"/>
      <c r="H10" s="377"/>
      <c r="I10" s="394"/>
      <c r="J10" s="395"/>
      <c r="K10" s="396"/>
      <c r="L10" s="395">
        <f t="shared" si="0"/>
        <v>0</v>
      </c>
      <c r="M10" s="397">
        <f t="shared" si="1"/>
        <v>0</v>
      </c>
      <c r="N10" s="398"/>
      <c r="R10" s="360"/>
    </row>
    <row r="11" spans="1:18" s="310" customFormat="1" ht="24.95" customHeight="1">
      <c r="A11" s="372"/>
      <c r="B11" s="375"/>
      <c r="C11" s="372"/>
      <c r="D11" s="373"/>
      <c r="E11" s="373"/>
      <c r="F11" s="373"/>
      <c r="G11" s="376"/>
      <c r="H11" s="377"/>
      <c r="I11" s="394"/>
      <c r="J11" s="395"/>
      <c r="K11" s="396"/>
      <c r="L11" s="395">
        <f t="shared" si="0"/>
        <v>0</v>
      </c>
      <c r="M11" s="397">
        <f t="shared" si="1"/>
        <v>0</v>
      </c>
      <c r="N11" s="398"/>
      <c r="R11" s="360"/>
    </row>
    <row r="12" spans="1:18" s="310" customFormat="1" ht="24.95" customHeight="1">
      <c r="A12" s="372"/>
      <c r="B12" s="378"/>
      <c r="C12" s="372"/>
      <c r="D12" s="373"/>
      <c r="E12" s="373"/>
      <c r="F12" s="373"/>
      <c r="G12" s="379"/>
      <c r="H12" s="377"/>
      <c r="I12" s="394"/>
      <c r="J12" s="395"/>
      <c r="K12" s="396"/>
      <c r="L12" s="395">
        <f t="shared" si="0"/>
        <v>0</v>
      </c>
      <c r="M12" s="397">
        <f t="shared" si="1"/>
        <v>0</v>
      </c>
      <c r="N12" s="399"/>
      <c r="R12" s="360"/>
    </row>
    <row r="13" spans="1:18" s="310" customFormat="1" ht="24.95" customHeight="1">
      <c r="A13" s="372"/>
      <c r="B13" s="375"/>
      <c r="C13" s="372"/>
      <c r="D13" s="373"/>
      <c r="E13" s="373"/>
      <c r="F13" s="373"/>
      <c r="G13" s="376"/>
      <c r="H13" s="377"/>
      <c r="I13" s="394"/>
      <c r="J13" s="395"/>
      <c r="K13" s="396"/>
      <c r="L13" s="395">
        <f t="shared" si="0"/>
        <v>0</v>
      </c>
      <c r="M13" s="397">
        <f t="shared" si="1"/>
        <v>0</v>
      </c>
      <c r="N13" s="398"/>
      <c r="R13" s="360"/>
    </row>
    <row r="14" spans="1:18" s="310" customFormat="1" ht="24.95" customHeight="1">
      <c r="A14" s="372"/>
      <c r="B14" s="378"/>
      <c r="C14" s="372"/>
      <c r="D14" s="373"/>
      <c r="E14" s="373"/>
      <c r="F14" s="373"/>
      <c r="G14" s="379"/>
      <c r="H14" s="377"/>
      <c r="I14" s="394"/>
      <c r="J14" s="395"/>
      <c r="K14" s="396"/>
      <c r="L14" s="395">
        <f t="shared" si="0"/>
        <v>0</v>
      </c>
      <c r="M14" s="397">
        <f t="shared" si="1"/>
        <v>0</v>
      </c>
      <c r="N14" s="399"/>
      <c r="R14" s="360"/>
    </row>
    <row r="15" spans="1:18" s="310" customFormat="1" ht="24.95" customHeight="1">
      <c r="A15" s="372"/>
      <c r="B15" s="378"/>
      <c r="C15" s="372"/>
      <c r="D15" s="373"/>
      <c r="E15" s="373"/>
      <c r="F15" s="373"/>
      <c r="G15" s="379"/>
      <c r="H15" s="377"/>
      <c r="I15" s="394"/>
      <c r="J15" s="395"/>
      <c r="K15" s="396"/>
      <c r="L15" s="395">
        <f t="shared" si="0"/>
        <v>0</v>
      </c>
      <c r="M15" s="397">
        <f t="shared" si="1"/>
        <v>0</v>
      </c>
      <c r="N15" s="399"/>
      <c r="R15" s="360"/>
    </row>
    <row r="16" spans="1:18" s="310" customFormat="1" ht="24.95" customHeight="1">
      <c r="A16" s="372"/>
      <c r="B16" s="375"/>
      <c r="C16" s="372"/>
      <c r="D16" s="373"/>
      <c r="E16" s="373"/>
      <c r="F16" s="373"/>
      <c r="G16" s="376"/>
      <c r="H16" s="377"/>
      <c r="I16" s="394"/>
      <c r="J16" s="395"/>
      <c r="K16" s="396"/>
      <c r="L16" s="395">
        <f t="shared" si="0"/>
        <v>0</v>
      </c>
      <c r="M16" s="397">
        <f t="shared" si="1"/>
        <v>0</v>
      </c>
      <c r="N16" s="398"/>
      <c r="R16" s="360"/>
    </row>
    <row r="17" spans="1:18" s="310" customFormat="1" ht="24.95" customHeight="1">
      <c r="A17" s="372"/>
      <c r="B17" s="375"/>
      <c r="C17" s="372"/>
      <c r="D17" s="373"/>
      <c r="E17" s="373"/>
      <c r="F17" s="373"/>
      <c r="G17" s="376"/>
      <c r="H17" s="377"/>
      <c r="I17" s="394"/>
      <c r="J17" s="395"/>
      <c r="K17" s="396"/>
      <c r="L17" s="395">
        <f t="shared" si="0"/>
        <v>0</v>
      </c>
      <c r="M17" s="397">
        <f t="shared" si="1"/>
        <v>0</v>
      </c>
      <c r="N17" s="398"/>
      <c r="R17" s="360"/>
    </row>
    <row r="18" spans="1:18" s="310" customFormat="1" ht="24.95" customHeight="1">
      <c r="A18" s="372"/>
      <c r="B18" s="375"/>
      <c r="C18" s="372"/>
      <c r="D18" s="373"/>
      <c r="E18" s="373"/>
      <c r="F18" s="373"/>
      <c r="G18" s="376"/>
      <c r="H18" s="377"/>
      <c r="I18" s="394"/>
      <c r="J18" s="395"/>
      <c r="K18" s="396"/>
      <c r="L18" s="395">
        <f t="shared" si="0"/>
        <v>0</v>
      </c>
      <c r="M18" s="397">
        <f t="shared" si="1"/>
        <v>0</v>
      </c>
      <c r="N18" s="398"/>
      <c r="R18" s="360"/>
    </row>
    <row r="19" spans="1:18" s="310" customFormat="1" ht="24.95" customHeight="1">
      <c r="A19" s="372"/>
      <c r="B19" s="375"/>
      <c r="C19" s="372"/>
      <c r="D19" s="373"/>
      <c r="E19" s="373"/>
      <c r="F19" s="373"/>
      <c r="G19" s="376"/>
      <c r="H19" s="377"/>
      <c r="I19" s="394"/>
      <c r="J19" s="395"/>
      <c r="K19" s="396"/>
      <c r="L19" s="395">
        <f t="shared" si="0"/>
        <v>0</v>
      </c>
      <c r="M19" s="397">
        <f t="shared" si="1"/>
        <v>0</v>
      </c>
      <c r="N19" s="398"/>
      <c r="R19" s="360"/>
    </row>
    <row r="20" spans="1:18" s="310" customFormat="1" ht="24.95" customHeight="1">
      <c r="A20" s="372"/>
      <c r="B20" s="375"/>
      <c r="C20" s="372"/>
      <c r="D20" s="373"/>
      <c r="E20" s="373"/>
      <c r="F20" s="373"/>
      <c r="G20" s="376"/>
      <c r="H20" s="377"/>
      <c r="I20" s="394"/>
      <c r="J20" s="395"/>
      <c r="K20" s="396"/>
      <c r="L20" s="395">
        <f t="shared" si="0"/>
        <v>0</v>
      </c>
      <c r="M20" s="397">
        <f t="shared" si="1"/>
        <v>0</v>
      </c>
      <c r="N20" s="398"/>
      <c r="R20" s="360"/>
    </row>
    <row r="21" spans="1:18" s="310" customFormat="1" ht="24.95" customHeight="1">
      <c r="A21" s="372"/>
      <c r="B21" s="375"/>
      <c r="C21" s="372"/>
      <c r="D21" s="373"/>
      <c r="E21" s="373"/>
      <c r="F21" s="373"/>
      <c r="G21" s="376"/>
      <c r="H21" s="377"/>
      <c r="I21" s="394"/>
      <c r="J21" s="395"/>
      <c r="K21" s="396"/>
      <c r="L21" s="395">
        <f t="shared" si="0"/>
        <v>0</v>
      </c>
      <c r="M21" s="397">
        <f t="shared" si="1"/>
        <v>0</v>
      </c>
      <c r="N21" s="398"/>
      <c r="R21" s="360"/>
    </row>
    <row r="22" spans="1:18" s="310" customFormat="1" ht="24.95" customHeight="1">
      <c r="A22" s="372"/>
      <c r="B22" s="378"/>
      <c r="C22" s="372"/>
      <c r="D22" s="373"/>
      <c r="E22" s="373"/>
      <c r="F22" s="373"/>
      <c r="G22" s="379"/>
      <c r="H22" s="377"/>
      <c r="I22" s="394"/>
      <c r="J22" s="395"/>
      <c r="K22" s="396"/>
      <c r="L22" s="395">
        <f t="shared" si="0"/>
        <v>0</v>
      </c>
      <c r="M22" s="397">
        <f t="shared" si="1"/>
        <v>0</v>
      </c>
      <c r="N22" s="399"/>
      <c r="R22" s="360"/>
    </row>
    <row r="23" spans="1:18" s="310" customFormat="1" ht="24.95" customHeight="1">
      <c r="A23" s="372"/>
      <c r="B23" s="378"/>
      <c r="C23" s="372"/>
      <c r="D23" s="373"/>
      <c r="E23" s="373"/>
      <c r="F23" s="373"/>
      <c r="G23" s="379"/>
      <c r="H23" s="377"/>
      <c r="I23" s="394"/>
      <c r="J23" s="395"/>
      <c r="K23" s="396"/>
      <c r="L23" s="395">
        <f t="shared" si="0"/>
        <v>0</v>
      </c>
      <c r="M23" s="397">
        <f t="shared" si="1"/>
        <v>0</v>
      </c>
      <c r="N23" s="399"/>
      <c r="R23" s="360"/>
    </row>
    <row r="24" spans="1:18" s="310" customFormat="1" ht="24.95" customHeight="1">
      <c r="A24" s="372"/>
      <c r="B24" s="378"/>
      <c r="C24" s="372"/>
      <c r="D24" s="373"/>
      <c r="E24" s="373"/>
      <c r="F24" s="373"/>
      <c r="G24" s="379"/>
      <c r="H24" s="377"/>
      <c r="I24" s="394"/>
      <c r="J24" s="395"/>
      <c r="K24" s="396"/>
      <c r="L24" s="395">
        <f t="shared" si="0"/>
        <v>0</v>
      </c>
      <c r="M24" s="397">
        <f t="shared" si="1"/>
        <v>0</v>
      </c>
      <c r="N24" s="399"/>
      <c r="R24" s="360"/>
    </row>
    <row r="25" spans="1:18" s="310" customFormat="1" ht="24.95" customHeight="1">
      <c r="A25" s="372"/>
      <c r="B25" s="378"/>
      <c r="C25" s="372"/>
      <c r="D25" s="373"/>
      <c r="E25" s="373"/>
      <c r="F25" s="373"/>
      <c r="G25" s="379"/>
      <c r="H25" s="377"/>
      <c r="I25" s="394"/>
      <c r="J25" s="395"/>
      <c r="K25" s="396"/>
      <c r="L25" s="395">
        <f t="shared" si="0"/>
        <v>0</v>
      </c>
      <c r="M25" s="397">
        <f t="shared" si="1"/>
        <v>0</v>
      </c>
      <c r="N25" s="399"/>
      <c r="R25" s="360"/>
    </row>
    <row r="26" spans="1:18" s="310" customFormat="1" ht="24.95" customHeight="1">
      <c r="A26" s="372"/>
      <c r="B26" s="380"/>
      <c r="C26" s="372"/>
      <c r="D26" s="373"/>
      <c r="E26" s="373"/>
      <c r="F26" s="373"/>
      <c r="G26" s="381"/>
      <c r="H26" s="377"/>
      <c r="I26" s="394"/>
      <c r="J26" s="395"/>
      <c r="K26" s="396"/>
      <c r="L26" s="395">
        <f t="shared" si="0"/>
        <v>0</v>
      </c>
      <c r="M26" s="397">
        <f t="shared" si="1"/>
        <v>0</v>
      </c>
      <c r="N26" s="400"/>
      <c r="R26" s="360"/>
    </row>
    <row r="27" spans="1:18" s="310" customFormat="1" ht="24.95" customHeight="1">
      <c r="A27" s="372"/>
      <c r="B27" s="378"/>
      <c r="C27" s="372"/>
      <c r="D27" s="373"/>
      <c r="E27" s="373"/>
      <c r="F27" s="373"/>
      <c r="G27" s="379"/>
      <c r="H27" s="377"/>
      <c r="I27" s="394"/>
      <c r="J27" s="395"/>
      <c r="K27" s="396"/>
      <c r="L27" s="395">
        <f t="shared" si="0"/>
        <v>0</v>
      </c>
      <c r="M27" s="397">
        <f t="shared" si="1"/>
        <v>0</v>
      </c>
      <c r="N27" s="399"/>
      <c r="R27" s="360"/>
    </row>
    <row r="28" spans="1:18" s="310" customFormat="1" ht="24.95" customHeight="1">
      <c r="A28" s="372"/>
      <c r="B28" s="378"/>
      <c r="C28" s="372"/>
      <c r="D28" s="373"/>
      <c r="E28" s="373"/>
      <c r="F28" s="373"/>
      <c r="G28" s="379"/>
      <c r="H28" s="377"/>
      <c r="I28" s="394"/>
      <c r="J28" s="395"/>
      <c r="K28" s="396"/>
      <c r="L28" s="395">
        <f t="shared" si="0"/>
        <v>0</v>
      </c>
      <c r="M28" s="397">
        <f t="shared" si="1"/>
        <v>0</v>
      </c>
      <c r="N28" s="399"/>
      <c r="R28" s="360"/>
    </row>
    <row r="29" spans="1:18" s="310" customFormat="1" ht="24.95" customHeight="1">
      <c r="A29" s="372"/>
      <c r="B29" s="378"/>
      <c r="C29" s="372"/>
      <c r="D29" s="373"/>
      <c r="E29" s="373"/>
      <c r="F29" s="373"/>
      <c r="G29" s="379"/>
      <c r="H29" s="377"/>
      <c r="I29" s="382"/>
      <c r="J29" s="395"/>
      <c r="K29" s="396"/>
      <c r="L29" s="395">
        <f t="shared" si="0"/>
        <v>0</v>
      </c>
      <c r="M29" s="397">
        <f t="shared" si="1"/>
        <v>0</v>
      </c>
      <c r="N29" s="399"/>
      <c r="R29" s="360"/>
    </row>
    <row r="30" spans="1:18" s="310" customFormat="1" ht="24.95" customHeight="1">
      <c r="A30" s="372"/>
      <c r="B30" s="378"/>
      <c r="C30" s="372"/>
      <c r="D30" s="373"/>
      <c r="E30" s="373"/>
      <c r="F30" s="373"/>
      <c r="G30" s="379"/>
      <c r="H30" s="382"/>
      <c r="I30" s="395"/>
      <c r="J30" s="395"/>
      <c r="K30" s="396"/>
      <c r="L30" s="395">
        <f t="shared" si="0"/>
        <v>0</v>
      </c>
      <c r="M30" s="397">
        <f t="shared" si="1"/>
        <v>0</v>
      </c>
      <c r="N30" s="399"/>
      <c r="R30" s="360"/>
    </row>
    <row r="31" spans="1:18" s="310" customFormat="1" ht="24.95" customHeight="1">
      <c r="A31" s="372"/>
      <c r="B31" s="378"/>
      <c r="C31" s="372"/>
      <c r="D31" s="373"/>
      <c r="E31" s="373"/>
      <c r="F31" s="373"/>
      <c r="G31" s="379"/>
      <c r="H31" s="382"/>
      <c r="I31" s="395"/>
      <c r="J31" s="395"/>
      <c r="K31" s="396"/>
      <c r="L31" s="395">
        <f t="shared" si="0"/>
        <v>0</v>
      </c>
      <c r="M31" s="397">
        <f t="shared" si="1"/>
        <v>0</v>
      </c>
      <c r="N31" s="399"/>
      <c r="R31" s="360"/>
    </row>
    <row r="32" spans="1:18" s="310" customFormat="1" ht="24.95" customHeight="1">
      <c r="A32" s="372"/>
      <c r="B32" s="378"/>
      <c r="C32" s="372"/>
      <c r="D32" s="373"/>
      <c r="E32" s="373"/>
      <c r="F32" s="373"/>
      <c r="G32" s="379"/>
      <c r="H32" s="382"/>
      <c r="I32" s="395"/>
      <c r="J32" s="395"/>
      <c r="K32" s="396"/>
      <c r="L32" s="395">
        <f t="shared" si="0"/>
        <v>0</v>
      </c>
      <c r="M32" s="397">
        <f t="shared" si="1"/>
        <v>0</v>
      </c>
      <c r="N32" s="399"/>
      <c r="R32" s="360"/>
    </row>
    <row r="33" spans="1:18" s="310" customFormat="1" ht="24.95" customHeight="1">
      <c r="A33" s="372"/>
      <c r="B33" s="378"/>
      <c r="C33" s="372"/>
      <c r="D33" s="373"/>
      <c r="E33" s="373"/>
      <c r="F33" s="373"/>
      <c r="G33" s="379"/>
      <c r="H33" s="382"/>
      <c r="I33" s="395"/>
      <c r="J33" s="395"/>
      <c r="K33" s="396"/>
      <c r="L33" s="395">
        <f t="shared" si="0"/>
        <v>0</v>
      </c>
      <c r="M33" s="397">
        <f t="shared" si="1"/>
        <v>0</v>
      </c>
      <c r="N33" s="399"/>
      <c r="R33" s="360"/>
    </row>
    <row r="34" spans="1:18" s="310" customFormat="1" ht="24.95" customHeight="1">
      <c r="A34" s="372"/>
      <c r="B34" s="375"/>
      <c r="C34" s="372"/>
      <c r="D34" s="373"/>
      <c r="E34" s="373"/>
      <c r="F34" s="373"/>
      <c r="G34" s="376"/>
      <c r="H34" s="382"/>
      <c r="I34" s="395"/>
      <c r="J34" s="395"/>
      <c r="K34" s="396"/>
      <c r="L34" s="395">
        <f t="shared" si="0"/>
        <v>0</v>
      </c>
      <c r="M34" s="397">
        <f t="shared" si="1"/>
        <v>0</v>
      </c>
      <c r="N34" s="398"/>
      <c r="R34" s="360"/>
    </row>
    <row r="35" spans="1:18" s="310" customFormat="1" ht="24.95" customHeight="1">
      <c r="A35" s="372"/>
      <c r="B35" s="375"/>
      <c r="C35" s="372"/>
      <c r="D35" s="373"/>
      <c r="E35" s="373"/>
      <c r="F35" s="373"/>
      <c r="G35" s="376"/>
      <c r="H35" s="382"/>
      <c r="I35" s="395"/>
      <c r="J35" s="395"/>
      <c r="K35" s="396"/>
      <c r="L35" s="395">
        <f t="shared" si="0"/>
        <v>0</v>
      </c>
      <c r="M35" s="397">
        <f t="shared" si="1"/>
        <v>0</v>
      </c>
      <c r="N35" s="398"/>
      <c r="R35" s="360"/>
    </row>
    <row r="36" spans="1:18" s="310" customFormat="1" ht="24.95" customHeight="1">
      <c r="A36" s="372"/>
      <c r="B36" s="378"/>
      <c r="C36" s="372"/>
      <c r="D36" s="373"/>
      <c r="E36" s="373"/>
      <c r="F36" s="373"/>
      <c r="G36" s="379"/>
      <c r="H36" s="382"/>
      <c r="I36" s="395"/>
      <c r="J36" s="395"/>
      <c r="K36" s="396"/>
      <c r="L36" s="395">
        <f t="shared" si="0"/>
        <v>0</v>
      </c>
      <c r="M36" s="397">
        <f t="shared" si="1"/>
        <v>0</v>
      </c>
      <c r="N36" s="399"/>
      <c r="R36" s="360"/>
    </row>
    <row r="37" spans="1:18" s="310" customFormat="1" ht="24.95" customHeight="1">
      <c r="A37" s="372"/>
      <c r="B37" s="378"/>
      <c r="C37" s="372"/>
      <c r="D37" s="373"/>
      <c r="E37" s="373"/>
      <c r="F37" s="373"/>
      <c r="G37" s="379"/>
      <c r="H37" s="382"/>
      <c r="I37" s="395"/>
      <c r="J37" s="395"/>
      <c r="K37" s="396"/>
      <c r="L37" s="395">
        <f t="shared" si="0"/>
        <v>0</v>
      </c>
      <c r="M37" s="397">
        <f t="shared" si="1"/>
        <v>0</v>
      </c>
      <c r="N37" s="399"/>
      <c r="R37" s="360"/>
    </row>
    <row r="38" spans="1:18" s="310" customFormat="1" ht="24.95" customHeight="1">
      <c r="A38" s="372"/>
      <c r="B38" s="378"/>
      <c r="C38" s="372"/>
      <c r="D38" s="373"/>
      <c r="E38" s="373"/>
      <c r="F38" s="373"/>
      <c r="G38" s="379"/>
      <c r="H38" s="383"/>
      <c r="I38" s="401"/>
      <c r="J38" s="395"/>
      <c r="K38" s="396"/>
      <c r="L38" s="395">
        <f t="shared" si="0"/>
        <v>0</v>
      </c>
      <c r="M38" s="397">
        <f t="shared" si="1"/>
        <v>0</v>
      </c>
      <c r="N38" s="399"/>
      <c r="R38" s="360"/>
    </row>
    <row r="39" spans="1:18" s="310" customFormat="1" ht="24.95" customHeight="1">
      <c r="A39" s="372"/>
      <c r="B39" s="378"/>
      <c r="C39" s="372"/>
      <c r="D39" s="373"/>
      <c r="E39" s="373"/>
      <c r="F39" s="373"/>
      <c r="G39" s="379"/>
      <c r="H39" s="383"/>
      <c r="I39" s="401"/>
      <c r="J39" s="395"/>
      <c r="K39" s="396"/>
      <c r="L39" s="395">
        <f t="shared" si="0"/>
        <v>0</v>
      </c>
      <c r="M39" s="397">
        <f t="shared" si="1"/>
        <v>0</v>
      </c>
      <c r="N39" s="399"/>
      <c r="R39" s="360"/>
    </row>
    <row r="40" spans="1:18" s="310" customFormat="1" ht="24.95" customHeight="1">
      <c r="A40" s="372"/>
      <c r="B40" s="378"/>
      <c r="C40" s="372"/>
      <c r="D40" s="373"/>
      <c r="E40" s="373"/>
      <c r="F40" s="373"/>
      <c r="G40" s="379"/>
      <c r="H40" s="383"/>
      <c r="I40" s="401"/>
      <c r="J40" s="395"/>
      <c r="K40" s="402"/>
      <c r="L40" s="395">
        <f t="shared" si="0"/>
        <v>0</v>
      </c>
      <c r="M40" s="397">
        <f t="shared" si="1"/>
        <v>0</v>
      </c>
      <c r="N40" s="399"/>
      <c r="R40" s="360"/>
    </row>
    <row r="41" spans="1:18" s="310" customFormat="1" ht="24.95" customHeight="1">
      <c r="A41" s="372"/>
      <c r="B41" s="378"/>
      <c r="C41" s="372"/>
      <c r="D41" s="373"/>
      <c r="E41" s="373"/>
      <c r="F41" s="373"/>
      <c r="G41" s="379"/>
      <c r="H41" s="383"/>
      <c r="I41" s="401"/>
      <c r="J41" s="395"/>
      <c r="K41" s="402"/>
      <c r="L41" s="395">
        <f t="shared" si="0"/>
        <v>0</v>
      </c>
      <c r="M41" s="397">
        <f t="shared" si="1"/>
        <v>0</v>
      </c>
      <c r="N41" s="399"/>
      <c r="R41" s="360"/>
    </row>
    <row r="42" spans="1:18" ht="24.95" customHeight="1">
      <c r="A42" s="700" t="s">
        <v>49</v>
      </c>
      <c r="B42" s="700"/>
      <c r="C42" s="385"/>
      <c r="D42" s="385"/>
      <c r="E42" s="384">
        <f>SUM(E8:E41)</f>
        <v>0</v>
      </c>
      <c r="F42" s="385"/>
      <c r="G42" s="385"/>
      <c r="H42" s="383">
        <f t="shared" ref="H42:L42" si="2">SUM(H8:H41)</f>
        <v>0</v>
      </c>
      <c r="I42" s="383">
        <f t="shared" si="2"/>
        <v>0</v>
      </c>
      <c r="J42" s="383">
        <f t="shared" si="2"/>
        <v>0</v>
      </c>
      <c r="K42" s="390"/>
      <c r="L42" s="383">
        <f t="shared" si="2"/>
        <v>0</v>
      </c>
      <c r="M42" s="397">
        <f t="shared" ref="M42" si="3">IF(I42=0,0,(L42-I42)/I42)</f>
        <v>0</v>
      </c>
      <c r="N42" s="403"/>
    </row>
    <row r="43" spans="1:18" ht="18" customHeight="1">
      <c r="K43" s="285"/>
      <c r="L43" s="316"/>
      <c r="M43" s="308"/>
      <c r="N43" s="308"/>
    </row>
    <row r="44" spans="1:18" ht="18" customHeight="1">
      <c r="K44" s="285"/>
      <c r="L44" s="316"/>
      <c r="M44" s="308"/>
      <c r="N44" s="308"/>
    </row>
    <row r="45" spans="1:18" ht="18" customHeight="1">
      <c r="K45" s="285"/>
      <c r="L45" s="316"/>
      <c r="M45" s="308"/>
      <c r="N45" s="308"/>
    </row>
  </sheetData>
  <mergeCells count="15">
    <mergeCell ref="A42:B42"/>
    <mergeCell ref="A6:A7"/>
    <mergeCell ref="B6:B7"/>
    <mergeCell ref="C6:C7"/>
    <mergeCell ref="D6:D7"/>
    <mergeCell ref="A2:N2"/>
    <mergeCell ref="A3:N3"/>
    <mergeCell ref="M5:N5"/>
    <mergeCell ref="H6:I6"/>
    <mergeCell ref="J6:L6"/>
    <mergeCell ref="E6:E7"/>
    <mergeCell ref="F6:F7"/>
    <mergeCell ref="G6:G7"/>
    <mergeCell ref="M6:M7"/>
    <mergeCell ref="N6:N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"/>
  <sheetViews>
    <sheetView workbookViewId="0">
      <pane ySplit="7" topLeftCell="A8" activePane="bottomLeft" state="frozen"/>
      <selection pane="bottomLeft" activeCell="P23" sqref="P23"/>
    </sheetView>
  </sheetViews>
  <sheetFormatPr defaultColWidth="9" defaultRowHeight="18" customHeight="1"/>
  <cols>
    <col min="1" max="1" width="3.625" style="312" customWidth="1"/>
    <col min="2" max="2" width="8.125" style="313" customWidth="1"/>
    <col min="3" max="3" width="12.625" style="312" customWidth="1"/>
    <col min="4" max="4" width="10.125" style="312" customWidth="1"/>
    <col min="5" max="5" width="4" style="312" customWidth="1"/>
    <col min="6" max="6" width="3.625" style="312" customWidth="1"/>
    <col min="7" max="8" width="8.375" style="312" customWidth="1"/>
    <col min="9" max="9" width="8.125" style="312" customWidth="1"/>
    <col min="10" max="10" width="11.375" style="285" customWidth="1"/>
    <col min="11" max="11" width="5.875" style="285" customWidth="1"/>
    <col min="12" max="12" width="5.5" style="285" customWidth="1"/>
    <col min="13" max="13" width="5" style="314" customWidth="1"/>
    <col min="14" max="14" width="10.125" style="315" customWidth="1"/>
    <col min="15" max="15" width="6.5" style="285" customWidth="1"/>
    <col min="16" max="16" width="18.375" style="316" customWidth="1"/>
    <col min="17" max="17" width="11.875" style="308" hidden="1" customWidth="1"/>
    <col min="18" max="18" width="9" style="308" hidden="1" customWidth="1"/>
    <col min="19" max="19" width="10.375" style="308" hidden="1" customWidth="1"/>
    <col min="20" max="21" width="9" style="308" hidden="1" customWidth="1"/>
    <col min="22" max="22" width="10.375" style="308" hidden="1" customWidth="1"/>
    <col min="23" max="30" width="9" style="308" hidden="1" customWidth="1"/>
    <col min="31" max="255" width="9" style="308"/>
    <col min="256" max="16384" width="9" style="317"/>
  </cols>
  <sheetData>
    <row r="1" spans="1:255" ht="18" customHeight="1">
      <c r="A1" s="318"/>
      <c r="B1" s="319"/>
      <c r="O1" s="816" t="s">
        <v>171</v>
      </c>
      <c r="P1" s="816"/>
    </row>
    <row r="2" spans="1:255" ht="18" customHeight="1">
      <c r="A2" s="695" t="s">
        <v>94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</row>
    <row r="3" spans="1:255" ht="18" customHeight="1">
      <c r="A3" s="696" t="s">
        <v>172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</row>
    <row r="4" spans="1:255" ht="15.75" customHeight="1">
      <c r="A4" s="695" t="s">
        <v>95</v>
      </c>
      <c r="B4" s="695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</row>
    <row r="5" spans="1:255" s="308" customFormat="1" ht="15.75" customHeight="1">
      <c r="A5" s="312" t="s">
        <v>96</v>
      </c>
      <c r="B5" s="312"/>
      <c r="C5" s="312"/>
      <c r="D5" s="312"/>
      <c r="E5" s="312"/>
      <c r="F5" s="312"/>
      <c r="G5" s="312"/>
      <c r="H5" s="285"/>
      <c r="I5" s="285"/>
      <c r="J5" s="285"/>
      <c r="K5" s="285"/>
      <c r="L5" s="285"/>
      <c r="M5" s="285"/>
      <c r="N5" s="333"/>
      <c r="O5" s="310" t="s">
        <v>1</v>
      </c>
      <c r="P5" s="310"/>
    </row>
    <row r="6" spans="1:255" s="309" customFormat="1" ht="21.95" customHeight="1">
      <c r="A6" s="730" t="s">
        <v>2</v>
      </c>
      <c r="B6" s="827" t="s">
        <v>173</v>
      </c>
      <c r="C6" s="828" t="s">
        <v>174</v>
      </c>
      <c r="D6" s="827" t="s">
        <v>168</v>
      </c>
      <c r="E6" s="828" t="s">
        <v>79</v>
      </c>
      <c r="F6" s="827" t="s">
        <v>82</v>
      </c>
      <c r="G6" s="827" t="s">
        <v>175</v>
      </c>
      <c r="H6" s="827" t="s">
        <v>176</v>
      </c>
      <c r="I6" s="828" t="s">
        <v>177</v>
      </c>
      <c r="J6" s="817" t="s">
        <v>16</v>
      </c>
      <c r="K6" s="818"/>
      <c r="L6" s="817" t="s">
        <v>17</v>
      </c>
      <c r="M6" s="819"/>
      <c r="N6" s="818"/>
      <c r="O6" s="736" t="s">
        <v>170</v>
      </c>
      <c r="P6" s="831" t="s">
        <v>99</v>
      </c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</row>
    <row r="7" spans="1:255" s="310" customFormat="1" ht="24.95" customHeight="1">
      <c r="A7" s="826"/>
      <c r="B7" s="826"/>
      <c r="C7" s="829"/>
      <c r="D7" s="829"/>
      <c r="E7" s="829"/>
      <c r="F7" s="829"/>
      <c r="G7" s="829"/>
      <c r="H7" s="829"/>
      <c r="I7" s="829"/>
      <c r="J7" s="334" t="s">
        <v>131</v>
      </c>
      <c r="K7" s="334" t="s">
        <v>132</v>
      </c>
      <c r="L7" s="334" t="s">
        <v>131</v>
      </c>
      <c r="M7" s="335" t="s">
        <v>148</v>
      </c>
      <c r="N7" s="334" t="s">
        <v>132</v>
      </c>
      <c r="O7" s="830"/>
      <c r="P7" s="832"/>
      <c r="Q7" s="354">
        <v>44043</v>
      </c>
    </row>
    <row r="8" spans="1:255" s="310" customFormat="1" ht="26.45" customHeight="1">
      <c r="A8" s="321">
        <v>1</v>
      </c>
      <c r="B8" s="321"/>
      <c r="C8" s="156" t="s">
        <v>178</v>
      </c>
      <c r="D8" s="322" t="s">
        <v>179</v>
      </c>
      <c r="E8" s="322" t="s">
        <v>180</v>
      </c>
      <c r="F8" s="322">
        <v>1</v>
      </c>
      <c r="G8" s="156">
        <v>2006.03</v>
      </c>
      <c r="H8" s="156">
        <v>2006.03</v>
      </c>
      <c r="I8" s="322"/>
      <c r="J8" s="336">
        <v>108221</v>
      </c>
      <c r="K8" s="336">
        <v>0</v>
      </c>
      <c r="L8" s="337"/>
      <c r="M8" s="338"/>
      <c r="N8" s="339">
        <v>740</v>
      </c>
      <c r="O8" s="340">
        <v>0</v>
      </c>
      <c r="P8" s="341" t="s">
        <v>181</v>
      </c>
      <c r="Q8" s="355">
        <f>(Q7-H8)/365</f>
        <v>115.16978082191781</v>
      </c>
      <c r="R8" s="310">
        <f>15-Q8</f>
        <v>-100.16978082191781</v>
      </c>
      <c r="S8" s="356">
        <f>R8/15</f>
        <v>-6.6779853881278539</v>
      </c>
      <c r="U8" s="357" t="s">
        <v>182</v>
      </c>
      <c r="V8" s="820" t="s">
        <v>183</v>
      </c>
      <c r="W8" s="821"/>
      <c r="X8" s="358" t="s">
        <v>184</v>
      </c>
      <c r="Y8" s="358" t="s">
        <v>185</v>
      </c>
      <c r="Z8" s="358" t="s">
        <v>148</v>
      </c>
    </row>
    <row r="9" spans="1:255" s="310" customFormat="1" ht="26.45" customHeight="1">
      <c r="A9" s="323"/>
      <c r="B9" s="324"/>
      <c r="C9" s="325"/>
      <c r="D9" s="326"/>
      <c r="E9" s="326"/>
      <c r="F9" s="326"/>
      <c r="G9" s="327"/>
      <c r="H9" s="327"/>
      <c r="I9" s="326"/>
      <c r="J9" s="342"/>
      <c r="K9" s="342"/>
      <c r="L9" s="343"/>
      <c r="M9" s="344"/>
      <c r="N9" s="345"/>
      <c r="O9" s="340"/>
      <c r="P9" s="346"/>
      <c r="Q9" s="359"/>
      <c r="S9" s="360"/>
      <c r="U9" s="361" t="s">
        <v>186</v>
      </c>
      <c r="V9" s="820" t="s">
        <v>187</v>
      </c>
      <c r="W9" s="821"/>
      <c r="X9" s="362" t="s">
        <v>188</v>
      </c>
      <c r="Y9" s="362">
        <v>35</v>
      </c>
      <c r="Z9" s="362">
        <f>Y9*0.2</f>
        <v>7</v>
      </c>
      <c r="AB9" s="310">
        <f>19*0.4+20*0.6</f>
        <v>19.600000000000001</v>
      </c>
    </row>
    <row r="10" spans="1:255" s="311" customFormat="1" ht="26.45" customHeight="1">
      <c r="A10" s="323"/>
      <c r="B10" s="324"/>
      <c r="C10" s="325"/>
      <c r="D10" s="328"/>
      <c r="E10" s="326"/>
      <c r="F10" s="326"/>
      <c r="G10" s="327"/>
      <c r="H10" s="327"/>
      <c r="I10" s="345"/>
      <c r="J10" s="342"/>
      <c r="K10" s="342"/>
      <c r="L10" s="343"/>
      <c r="M10" s="344"/>
      <c r="N10" s="345"/>
      <c r="O10" s="340"/>
      <c r="P10" s="346"/>
      <c r="Q10" s="363"/>
      <c r="R10" s="310"/>
      <c r="S10" s="360"/>
      <c r="T10" s="364"/>
      <c r="U10" s="361" t="s">
        <v>189</v>
      </c>
      <c r="V10" s="820" t="s">
        <v>190</v>
      </c>
      <c r="W10" s="821"/>
      <c r="X10" s="362" t="s">
        <v>191</v>
      </c>
      <c r="Y10" s="362">
        <v>12</v>
      </c>
      <c r="Z10" s="362">
        <f t="shared" ref="Z10:Z14" si="0">Y10*0.2</f>
        <v>2.4000000000000004</v>
      </c>
      <c r="AA10" s="310"/>
    </row>
    <row r="11" spans="1:255" s="310" customFormat="1" ht="26.45" customHeight="1">
      <c r="A11" s="323"/>
      <c r="B11" s="324"/>
      <c r="C11" s="325"/>
      <c r="D11" s="326"/>
      <c r="E11" s="326"/>
      <c r="F11" s="326"/>
      <c r="G11" s="327"/>
      <c r="H11" s="327"/>
      <c r="I11" s="347"/>
      <c r="J11" s="342"/>
      <c r="K11" s="342"/>
      <c r="L11" s="343"/>
      <c r="M11" s="348"/>
      <c r="N11" s="345"/>
      <c r="O11" s="340"/>
      <c r="P11" s="346"/>
      <c r="Q11" s="308"/>
      <c r="S11" s="360"/>
      <c r="T11" s="365"/>
      <c r="U11" s="361" t="s">
        <v>192</v>
      </c>
      <c r="V11" s="833" t="s">
        <v>193</v>
      </c>
      <c r="W11" s="362" t="s">
        <v>194</v>
      </c>
      <c r="X11" s="362" t="s">
        <v>195</v>
      </c>
      <c r="Y11" s="362">
        <v>10</v>
      </c>
      <c r="Z11" s="362">
        <f t="shared" si="0"/>
        <v>2</v>
      </c>
    </row>
    <row r="12" spans="1:255" s="312" customFormat="1" ht="26.45" customHeight="1">
      <c r="A12" s="822" t="s">
        <v>134</v>
      </c>
      <c r="B12" s="823"/>
      <c r="C12" s="824"/>
      <c r="D12" s="329"/>
      <c r="E12" s="330"/>
      <c r="F12" s="322">
        <f>SUM(F8:F11)</f>
        <v>1</v>
      </c>
      <c r="G12" s="331"/>
      <c r="H12" s="331"/>
      <c r="I12" s="347"/>
      <c r="J12" s="349">
        <f>SUM(J8,J9:J11)</f>
        <v>108221</v>
      </c>
      <c r="K12" s="350">
        <f>SUM(K8,K9:K11)</f>
        <v>0</v>
      </c>
      <c r="L12" s="350">
        <f>SUM(L8,L9:L11)</f>
        <v>0</v>
      </c>
      <c r="M12" s="351"/>
      <c r="N12" s="350">
        <f>SUM(N8,N9:N11)</f>
        <v>740</v>
      </c>
      <c r="O12" s="350">
        <v>0</v>
      </c>
      <c r="P12" s="352"/>
      <c r="Q12" s="308"/>
      <c r="R12" s="308"/>
      <c r="S12" s="308"/>
      <c r="T12" s="308"/>
      <c r="U12" s="361" t="s">
        <v>196</v>
      </c>
      <c r="V12" s="834"/>
      <c r="W12" s="362" t="s">
        <v>197</v>
      </c>
      <c r="X12" s="362" t="s">
        <v>198</v>
      </c>
      <c r="Y12" s="362">
        <v>10</v>
      </c>
      <c r="Z12" s="362">
        <f t="shared" si="0"/>
        <v>2</v>
      </c>
      <c r="AA12" s="310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</row>
    <row r="13" spans="1:255" ht="18" customHeight="1">
      <c r="L13" s="314"/>
      <c r="M13" s="315"/>
      <c r="N13" s="285"/>
      <c r="O13" s="316"/>
      <c r="P13" s="308"/>
      <c r="U13" s="361" t="s">
        <v>199</v>
      </c>
      <c r="V13" s="835"/>
      <c r="W13" s="362" t="s">
        <v>200</v>
      </c>
      <c r="X13" s="362" t="s">
        <v>201</v>
      </c>
      <c r="Y13" s="362">
        <v>10</v>
      </c>
      <c r="Z13" s="362">
        <f t="shared" si="0"/>
        <v>2</v>
      </c>
      <c r="AA13" s="310"/>
      <c r="IU13" s="317"/>
    </row>
    <row r="14" spans="1:255" ht="18" customHeight="1">
      <c r="L14" s="317"/>
      <c r="M14" s="315"/>
      <c r="N14" s="285"/>
      <c r="O14" s="316"/>
      <c r="P14" s="308"/>
      <c r="U14" s="361" t="s">
        <v>202</v>
      </c>
      <c r="V14" s="820" t="s">
        <v>203</v>
      </c>
      <c r="W14" s="821"/>
      <c r="X14" s="362" t="s">
        <v>204</v>
      </c>
      <c r="Y14" s="362">
        <v>23</v>
      </c>
      <c r="Z14" s="362">
        <f t="shared" si="0"/>
        <v>4.6000000000000005</v>
      </c>
      <c r="AA14" s="310"/>
      <c r="IU14" s="317"/>
    </row>
    <row r="15" spans="1:255" ht="18" customHeight="1">
      <c r="L15" s="314"/>
      <c r="M15" s="315"/>
      <c r="N15" s="285"/>
      <c r="O15" s="316"/>
      <c r="P15" s="308"/>
      <c r="U15" s="366"/>
      <c r="V15" s="820" t="s">
        <v>205</v>
      </c>
      <c r="W15" s="821"/>
      <c r="X15" s="820">
        <f>SUM(Z9:Z14)</f>
        <v>20</v>
      </c>
      <c r="Y15" s="825"/>
      <c r="Z15" s="821"/>
      <c r="IU15" s="317"/>
    </row>
    <row r="16" spans="1:255" ht="18" customHeight="1">
      <c r="L16" s="314"/>
      <c r="M16" s="315"/>
      <c r="N16" s="285"/>
      <c r="O16" s="316"/>
      <c r="P16" s="308"/>
      <c r="IU16" s="317"/>
    </row>
    <row r="18" spans="5:10" ht="18" customHeight="1">
      <c r="E18" s="332"/>
      <c r="F18" s="332"/>
      <c r="J18" s="317"/>
    </row>
    <row r="19" spans="5:10" ht="18" customHeight="1">
      <c r="E19" s="332"/>
      <c r="F19" s="332"/>
    </row>
    <row r="20" spans="5:10" ht="18" customHeight="1">
      <c r="E20" s="332"/>
      <c r="F20" s="332"/>
    </row>
    <row r="21" spans="5:10" ht="18" customHeight="1">
      <c r="E21" s="332"/>
      <c r="F21" s="332"/>
    </row>
    <row r="22" spans="5:10" ht="18" customHeight="1">
      <c r="E22" s="332"/>
      <c r="F22" s="332"/>
      <c r="J22" s="353"/>
    </row>
    <row r="23" spans="5:10" ht="18" customHeight="1">
      <c r="E23" s="332"/>
      <c r="F23" s="332"/>
    </row>
  </sheetData>
  <mergeCells count="25">
    <mergeCell ref="V15:W15"/>
    <mergeCell ref="X15:Z1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O6:O7"/>
    <mergeCell ref="P6:P7"/>
    <mergeCell ref="V11:V13"/>
    <mergeCell ref="V8:W8"/>
    <mergeCell ref="V9:W9"/>
    <mergeCell ref="V10:W10"/>
    <mergeCell ref="A12:C12"/>
    <mergeCell ref="V14:W14"/>
    <mergeCell ref="O1:P1"/>
    <mergeCell ref="A2:P2"/>
    <mergeCell ref="A3:P3"/>
    <mergeCell ref="A4:P4"/>
    <mergeCell ref="J6:K6"/>
    <mergeCell ref="L6:N6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&amp;L&amp;10填表日期：2020年11月13日&amp;C&amp;10资产评估师：丰玉玲、王青贻&amp;R&amp;10共&amp;"Times New Roman"&amp;N&amp;"宋体"页  第&amp;P页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A7" workbookViewId="0">
      <selection activeCell="F11" sqref="F11"/>
    </sheetView>
  </sheetViews>
  <sheetFormatPr defaultColWidth="9" defaultRowHeight="18" customHeight="1"/>
  <cols>
    <col min="1" max="1" width="4" style="2" customWidth="1"/>
    <col min="2" max="2" width="28.5" style="3" customWidth="1"/>
    <col min="3" max="3" width="7.5" style="3" customWidth="1"/>
    <col min="4" max="4" width="4.75" style="3" customWidth="1"/>
    <col min="5" max="5" width="6.125" style="4" customWidth="1"/>
    <col min="6" max="6" width="10" style="4" customWidth="1"/>
    <col min="7" max="7" width="11.25" style="4" customWidth="1"/>
    <col min="8" max="8" width="5.375" style="4" customWidth="1"/>
    <col min="9" max="9" width="8.875" style="4" customWidth="1"/>
    <col min="10" max="10" width="12" style="4" customWidth="1"/>
    <col min="11" max="11" width="10.75" style="4" customWidth="1"/>
    <col min="12" max="12" width="9.5" style="4" customWidth="1"/>
    <col min="13" max="13" width="8.75" style="3" customWidth="1"/>
    <col min="14" max="14" width="9.875" style="5" customWidth="1"/>
    <col min="15" max="16384" width="9" style="5"/>
  </cols>
  <sheetData>
    <row r="1" spans="1:13" ht="14.25" customHeight="1">
      <c r="A1" s="6"/>
      <c r="M1" s="7" t="e">
        <f>"表"&amp;#REF!</f>
        <v>#REF!</v>
      </c>
    </row>
    <row r="2" spans="1:13" ht="18" customHeight="1">
      <c r="A2" s="8" t="e">
        <f>#REF!</f>
        <v>#REF!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8"/>
    </row>
    <row r="3" spans="1:13" ht="18" customHeight="1">
      <c r="A3" s="10" t="s">
        <v>206</v>
      </c>
      <c r="B3" s="10"/>
      <c r="C3" s="10"/>
      <c r="D3" s="10"/>
      <c r="E3" s="11"/>
      <c r="F3" s="11"/>
      <c r="G3" s="291"/>
      <c r="H3" s="11"/>
      <c r="I3" s="11"/>
      <c r="J3" s="11"/>
      <c r="K3" s="11"/>
      <c r="L3" s="11"/>
      <c r="M3" s="10"/>
    </row>
    <row r="4" spans="1:13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8"/>
    </row>
    <row r="5" spans="1:13" ht="14.25" customHeight="1">
      <c r="A5" s="2" t="e">
        <f>#REF!&amp;#REF!</f>
        <v>#REF!</v>
      </c>
      <c r="M5" s="12" t="s">
        <v>1</v>
      </c>
    </row>
    <row r="6" spans="1:13" s="1" customFormat="1" ht="13.5" customHeight="1">
      <c r="A6" s="710" t="s">
        <v>2</v>
      </c>
      <c r="B6" s="711" t="s">
        <v>77</v>
      </c>
      <c r="C6" s="711" t="s">
        <v>78</v>
      </c>
      <c r="D6" s="705" t="s">
        <v>79</v>
      </c>
      <c r="E6" s="707" t="s">
        <v>61</v>
      </c>
      <c r="F6" s="717"/>
      <c r="G6" s="709"/>
      <c r="H6" s="713" t="s">
        <v>207</v>
      </c>
      <c r="I6" s="713" t="s">
        <v>208</v>
      </c>
      <c r="J6" s="707" t="s">
        <v>17</v>
      </c>
      <c r="K6" s="709"/>
      <c r="L6" s="715" t="s">
        <v>37</v>
      </c>
      <c r="M6" s="716" t="s">
        <v>99</v>
      </c>
    </row>
    <row r="7" spans="1:13" s="1" customFormat="1" ht="14.25" customHeight="1">
      <c r="A7" s="711"/>
      <c r="B7" s="711"/>
      <c r="C7" s="711"/>
      <c r="D7" s="712"/>
      <c r="E7" s="102" t="s">
        <v>82</v>
      </c>
      <c r="F7" s="102" t="s">
        <v>84</v>
      </c>
      <c r="G7" s="102" t="s">
        <v>83</v>
      </c>
      <c r="H7" s="714"/>
      <c r="I7" s="655"/>
      <c r="J7" s="102" t="s">
        <v>83</v>
      </c>
      <c r="K7" s="102" t="s">
        <v>84</v>
      </c>
      <c r="L7" s="715"/>
      <c r="M7" s="716"/>
    </row>
    <row r="8" spans="1:13" ht="18" customHeight="1">
      <c r="A8" s="23"/>
      <c r="B8" s="293"/>
      <c r="C8" s="294"/>
      <c r="D8" s="295"/>
      <c r="E8" s="296"/>
      <c r="F8" s="297"/>
      <c r="G8" s="298"/>
      <c r="H8" s="296"/>
      <c r="I8" s="294"/>
      <c r="J8" s="302"/>
      <c r="K8" s="303"/>
      <c r="L8" s="19">
        <f>IF(G8=0,0,ROUND((J8-G8)/G8*100,2))</f>
        <v>0</v>
      </c>
      <c r="M8" s="304"/>
    </row>
    <row r="9" spans="1:13" ht="18" customHeight="1">
      <c r="A9" s="23"/>
      <c r="B9" s="293"/>
      <c r="C9" s="295"/>
      <c r="D9" s="295"/>
      <c r="E9" s="296"/>
      <c r="F9" s="297"/>
      <c r="G9" s="298"/>
      <c r="H9" s="296"/>
      <c r="I9" s="294"/>
      <c r="J9" s="302"/>
      <c r="K9" s="303"/>
      <c r="L9" s="304"/>
      <c r="M9" s="304"/>
    </row>
    <row r="10" spans="1:13" ht="18" customHeight="1">
      <c r="A10" s="23"/>
      <c r="B10" s="293"/>
      <c r="C10" s="294"/>
      <c r="D10" s="295"/>
      <c r="E10" s="296"/>
      <c r="F10" s="297"/>
      <c r="G10" s="298"/>
      <c r="H10" s="296"/>
      <c r="I10" s="294"/>
      <c r="J10" s="302"/>
      <c r="K10" s="303"/>
      <c r="L10" s="304"/>
      <c r="M10" s="304"/>
    </row>
    <row r="11" spans="1:13" ht="18" customHeight="1">
      <c r="A11" s="23"/>
      <c r="B11" s="293"/>
      <c r="C11" s="294"/>
      <c r="D11" s="295"/>
      <c r="E11" s="296"/>
      <c r="F11" s="297"/>
      <c r="G11" s="298"/>
      <c r="H11" s="296"/>
      <c r="I11" s="294"/>
      <c r="J11" s="302"/>
      <c r="K11" s="303"/>
      <c r="L11" s="304"/>
      <c r="M11" s="304"/>
    </row>
    <row r="12" spans="1:13" ht="18" customHeight="1">
      <c r="A12" s="23"/>
      <c r="B12" s="293"/>
      <c r="C12" s="294"/>
      <c r="D12" s="295"/>
      <c r="E12" s="296"/>
      <c r="F12" s="297"/>
      <c r="G12" s="298"/>
      <c r="H12" s="296"/>
      <c r="I12" s="294"/>
      <c r="J12" s="302"/>
      <c r="K12" s="303"/>
      <c r="L12" s="304"/>
      <c r="M12" s="304"/>
    </row>
    <row r="13" spans="1:13" ht="18" customHeight="1">
      <c r="A13" s="23"/>
      <c r="B13" s="293"/>
      <c r="C13" s="294"/>
      <c r="D13" s="295"/>
      <c r="E13" s="296"/>
      <c r="F13" s="297"/>
      <c r="G13" s="298"/>
      <c r="H13" s="296"/>
      <c r="I13" s="294"/>
      <c r="J13" s="302"/>
      <c r="K13" s="303"/>
      <c r="L13" s="304"/>
      <c r="M13" s="304"/>
    </row>
    <row r="14" spans="1:13" ht="18" customHeight="1">
      <c r="A14" s="23"/>
      <c r="B14" s="293"/>
      <c r="C14" s="294"/>
      <c r="D14" s="295"/>
      <c r="E14" s="296"/>
      <c r="F14" s="297"/>
      <c r="G14" s="298"/>
      <c r="H14" s="296"/>
      <c r="I14" s="294"/>
      <c r="J14" s="302"/>
      <c r="K14" s="303"/>
      <c r="L14" s="304"/>
      <c r="M14" s="304"/>
    </row>
    <row r="15" spans="1:13" ht="18" customHeight="1">
      <c r="A15" s="23"/>
      <c r="B15" s="293"/>
      <c r="C15" s="294"/>
      <c r="D15" s="295"/>
      <c r="E15" s="296"/>
      <c r="F15" s="297"/>
      <c r="G15" s="298"/>
      <c r="H15" s="296"/>
      <c r="I15" s="294"/>
      <c r="J15" s="302"/>
      <c r="K15" s="303"/>
      <c r="L15" s="304"/>
      <c r="M15" s="304"/>
    </row>
    <row r="16" spans="1:13" ht="18" customHeight="1">
      <c r="A16" s="23"/>
      <c r="B16" s="293"/>
      <c r="C16" s="294"/>
      <c r="D16" s="295"/>
      <c r="E16" s="296"/>
      <c r="F16" s="297"/>
      <c r="G16" s="298"/>
      <c r="H16" s="296"/>
      <c r="I16" s="294"/>
      <c r="J16" s="302"/>
      <c r="K16" s="303"/>
      <c r="L16" s="304"/>
      <c r="M16" s="304"/>
    </row>
    <row r="17" spans="1:13" ht="18" customHeight="1">
      <c r="A17" s="23"/>
      <c r="B17" s="293"/>
      <c r="C17" s="294"/>
      <c r="D17" s="295"/>
      <c r="E17" s="296"/>
      <c r="F17" s="297"/>
      <c r="G17" s="298"/>
      <c r="H17" s="296"/>
      <c r="I17" s="294"/>
      <c r="J17" s="302"/>
      <c r="K17" s="303"/>
      <c r="L17" s="304"/>
      <c r="M17" s="304"/>
    </row>
    <row r="18" spans="1:13" ht="18" customHeight="1">
      <c r="A18" s="23"/>
      <c r="B18" s="293"/>
      <c r="C18" s="294"/>
      <c r="D18" s="295"/>
      <c r="E18" s="296"/>
      <c r="F18" s="297"/>
      <c r="G18" s="298"/>
      <c r="H18" s="296"/>
      <c r="I18" s="294"/>
      <c r="J18" s="302"/>
      <c r="K18" s="303"/>
      <c r="L18" s="304"/>
      <c r="M18" s="304"/>
    </row>
    <row r="19" spans="1:13" ht="18" customHeight="1">
      <c r="A19" s="23"/>
      <c r="B19" s="293"/>
      <c r="C19" s="294"/>
      <c r="D19" s="295"/>
      <c r="E19" s="296"/>
      <c r="F19" s="297"/>
      <c r="G19" s="298"/>
      <c r="H19" s="296"/>
      <c r="I19" s="294"/>
      <c r="J19" s="302"/>
      <c r="K19" s="303"/>
      <c r="L19" s="304"/>
      <c r="M19" s="304"/>
    </row>
    <row r="20" spans="1:13" ht="18" customHeight="1">
      <c r="A20" s="23"/>
      <c r="B20" s="293"/>
      <c r="C20" s="294"/>
      <c r="D20" s="295"/>
      <c r="E20" s="296"/>
      <c r="F20" s="297"/>
      <c r="G20" s="298"/>
      <c r="H20" s="296"/>
      <c r="I20" s="294"/>
      <c r="J20" s="302"/>
      <c r="K20" s="303"/>
      <c r="L20" s="304"/>
      <c r="M20" s="304"/>
    </row>
    <row r="21" spans="1:13" ht="18" customHeight="1">
      <c r="A21" s="23"/>
      <c r="B21" s="293"/>
      <c r="C21" s="294"/>
      <c r="D21" s="295"/>
      <c r="E21" s="296"/>
      <c r="F21" s="297"/>
      <c r="G21" s="298"/>
      <c r="H21" s="296"/>
      <c r="I21" s="294"/>
      <c r="J21" s="302"/>
      <c r="K21" s="303"/>
      <c r="L21" s="304"/>
      <c r="M21" s="304"/>
    </row>
    <row r="22" spans="1:13" ht="18" customHeight="1">
      <c r="A22" s="23"/>
      <c r="B22" s="293"/>
      <c r="C22" s="294"/>
      <c r="D22" s="295"/>
      <c r="E22" s="296"/>
      <c r="F22" s="297"/>
      <c r="G22" s="298"/>
      <c r="H22" s="296"/>
      <c r="I22" s="294"/>
      <c r="J22" s="302"/>
      <c r="K22" s="303"/>
      <c r="L22" s="304"/>
      <c r="M22" s="304"/>
    </row>
    <row r="23" spans="1:13" ht="18" customHeight="1">
      <c r="A23" s="23"/>
      <c r="B23" s="293"/>
      <c r="C23" s="294"/>
      <c r="D23" s="295"/>
      <c r="E23" s="296"/>
      <c r="F23" s="297"/>
      <c r="G23" s="298"/>
      <c r="H23" s="296"/>
      <c r="I23" s="294"/>
      <c r="J23" s="302"/>
      <c r="K23" s="303"/>
      <c r="L23" s="304"/>
      <c r="M23" s="304"/>
    </row>
    <row r="24" spans="1:13" ht="18" customHeight="1">
      <c r="A24" s="651" t="s">
        <v>13</v>
      </c>
      <c r="B24" s="652"/>
      <c r="C24" s="20"/>
      <c r="D24" s="20"/>
      <c r="E24" s="19"/>
      <c r="F24" s="299"/>
      <c r="G24" s="299">
        <f>SUM(G8:G23)</f>
        <v>0</v>
      </c>
      <c r="H24" s="19"/>
      <c r="I24" s="305"/>
      <c r="J24" s="306">
        <f>SUM(J8:J23)</f>
        <v>0</v>
      </c>
      <c r="K24" s="307"/>
      <c r="L24" s="304"/>
      <c r="M24" s="304"/>
    </row>
    <row r="25" spans="1:13" ht="18" customHeight="1">
      <c r="C25" s="169"/>
    </row>
    <row r="26" spans="1:13" ht="18" customHeight="1">
      <c r="C26" s="300"/>
    </row>
    <row r="27" spans="1:13" ht="18" customHeight="1">
      <c r="C27" s="169"/>
    </row>
  </sheetData>
  <mergeCells count="11">
    <mergeCell ref="L6:L7"/>
    <mergeCell ref="M6:M7"/>
    <mergeCell ref="E6:G6"/>
    <mergeCell ref="J6:K6"/>
    <mergeCell ref="A24:B24"/>
    <mergeCell ref="A6:A7"/>
    <mergeCell ref="B6:B7"/>
    <mergeCell ref="C6:C7"/>
    <mergeCell ref="D6:D7"/>
    <mergeCell ref="H6:H7"/>
    <mergeCell ref="I6:I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8"/>
  <sheetViews>
    <sheetView workbookViewId="0">
      <selection activeCell="D8" sqref="D8"/>
    </sheetView>
  </sheetViews>
  <sheetFormatPr defaultColWidth="9" defaultRowHeight="18" customHeight="1"/>
  <cols>
    <col min="1" max="1" width="11.625" style="61" customWidth="1"/>
    <col min="2" max="2" width="28.625" style="3" customWidth="1"/>
    <col min="3" max="6" width="18.125" style="4" customWidth="1"/>
    <col min="7" max="16380" width="9" style="5"/>
  </cols>
  <sheetData>
    <row r="1" spans="1:13" s="5" customFormat="1" ht="18" customHeight="1">
      <c r="A1" s="62"/>
      <c r="B1" s="3"/>
      <c r="C1" s="4"/>
      <c r="D1" s="4"/>
      <c r="E1" s="4"/>
      <c r="F1" s="63" t="s">
        <v>209</v>
      </c>
    </row>
    <row r="2" spans="1:13" s="5" customFormat="1" ht="18" customHeight="1">
      <c r="A2" s="671" t="e">
        <f>建筑物!A2</f>
        <v>#REF!</v>
      </c>
      <c r="B2" s="671"/>
      <c r="C2" s="671"/>
      <c r="D2" s="671"/>
      <c r="E2" s="671"/>
      <c r="F2" s="671"/>
      <c r="G2" s="9"/>
      <c r="H2" s="9"/>
      <c r="I2" s="290"/>
      <c r="J2" s="9"/>
      <c r="K2" s="9"/>
      <c r="L2" s="9"/>
      <c r="M2" s="8"/>
    </row>
    <row r="3" spans="1:13" s="5" customFormat="1" ht="18" customHeight="1">
      <c r="A3" s="10" t="s">
        <v>210</v>
      </c>
      <c r="B3" s="10"/>
      <c r="C3" s="11"/>
      <c r="D3" s="11"/>
      <c r="E3" s="11"/>
      <c r="F3" s="11"/>
    </row>
    <row r="4" spans="1:13" s="5" customFormat="1" ht="15.75" customHeight="1">
      <c r="A4" s="836" t="e">
        <f>#REF!</f>
        <v>#REF!</v>
      </c>
      <c r="B4" s="836"/>
      <c r="C4" s="836"/>
      <c r="D4" s="836"/>
      <c r="E4" s="836"/>
      <c r="F4" s="836"/>
      <c r="G4" s="61"/>
    </row>
    <row r="5" spans="1:13" s="5" customFormat="1" ht="15.75" customHeight="1">
      <c r="A5" s="110" t="e">
        <f>#REF!&amp;#REF!</f>
        <v>#REF!</v>
      </c>
      <c r="B5" s="110"/>
      <c r="C5" s="110"/>
      <c r="D5" s="110"/>
      <c r="E5" s="837" t="s">
        <v>1</v>
      </c>
      <c r="F5" s="837"/>
      <c r="G5" s="4"/>
    </row>
    <row r="6" spans="1:13" s="5" customFormat="1" ht="13.5" customHeight="1">
      <c r="A6" s="838" t="s">
        <v>14</v>
      </c>
      <c r="B6" s="664" t="s">
        <v>15</v>
      </c>
      <c r="C6" s="840" t="s">
        <v>16</v>
      </c>
      <c r="D6" s="840" t="s">
        <v>17</v>
      </c>
      <c r="E6" s="840" t="s">
        <v>211</v>
      </c>
      <c r="F6" s="840" t="s">
        <v>212</v>
      </c>
    </row>
    <row r="7" spans="1:13" s="1" customFormat="1" ht="14.25" customHeight="1">
      <c r="A7" s="839"/>
      <c r="B7" s="839"/>
      <c r="C7" s="840"/>
      <c r="D7" s="840"/>
      <c r="E7" s="840"/>
      <c r="F7" s="840"/>
    </row>
    <row r="8" spans="1:13" s="5" customFormat="1" ht="18" customHeight="1">
      <c r="A8" s="286" t="s">
        <v>213</v>
      </c>
      <c r="B8" s="116" t="s">
        <v>214</v>
      </c>
      <c r="C8" s="117">
        <f>在建工程土建!E14</f>
        <v>0</v>
      </c>
      <c r="D8" s="117">
        <f>在建工程土建!H14</f>
        <v>0</v>
      </c>
      <c r="E8" s="287">
        <f>D8-C8</f>
        <v>0</v>
      </c>
      <c r="F8" s="287">
        <f>IF(C8=0,0,ROUND(E8/C8*100,2))</f>
        <v>0</v>
      </c>
    </row>
    <row r="9" spans="1:13" s="5" customFormat="1" ht="18" customHeight="1">
      <c r="A9" s="286" t="s">
        <v>215</v>
      </c>
      <c r="B9" s="116" t="s">
        <v>216</v>
      </c>
      <c r="C9" s="117">
        <f>在建工程设备!I15</f>
        <v>0</v>
      </c>
      <c r="D9" s="117">
        <f>在建工程设备!L15</f>
        <v>0</v>
      </c>
      <c r="E9" s="287">
        <f>D9-C9</f>
        <v>0</v>
      </c>
      <c r="F9" s="287">
        <f>IF(C9=0,0,ROUND(E9/C9*100,2))</f>
        <v>0</v>
      </c>
    </row>
    <row r="10" spans="1:13" s="5" customFormat="1" ht="14.25" customHeight="1">
      <c r="A10" s="286"/>
      <c r="B10" s="116"/>
      <c r="C10" s="117"/>
      <c r="D10" s="117"/>
      <c r="E10" s="288"/>
      <c r="F10" s="288"/>
    </row>
    <row r="11" spans="1:13" s="5" customFormat="1" ht="18" customHeight="1">
      <c r="A11" s="286"/>
      <c r="B11" s="116"/>
      <c r="C11" s="117"/>
      <c r="D11" s="117"/>
      <c r="E11" s="288"/>
      <c r="F11" s="288"/>
    </row>
    <row r="12" spans="1:13" s="5" customFormat="1" ht="14.25" customHeight="1">
      <c r="A12" s="286"/>
      <c r="B12" s="116"/>
      <c r="C12" s="117"/>
      <c r="D12" s="117"/>
      <c r="E12" s="288"/>
      <c r="F12" s="288"/>
    </row>
    <row r="13" spans="1:13" s="5" customFormat="1" ht="18" customHeight="1">
      <c r="A13" s="286"/>
      <c r="B13" s="116"/>
      <c r="C13" s="117"/>
      <c r="D13" s="117"/>
      <c r="E13" s="288"/>
      <c r="F13" s="288"/>
    </row>
    <row r="14" spans="1:13" s="5" customFormat="1" ht="14.25" customHeight="1">
      <c r="A14" s="286"/>
      <c r="B14" s="116"/>
      <c r="C14" s="117"/>
      <c r="D14" s="117"/>
      <c r="E14" s="288"/>
      <c r="F14" s="288"/>
    </row>
    <row r="15" spans="1:13" s="5" customFormat="1" ht="18" customHeight="1">
      <c r="A15" s="114"/>
      <c r="B15" s="155" t="s">
        <v>217</v>
      </c>
      <c r="C15" s="117">
        <f>SUM(C8:C9)</f>
        <v>0</v>
      </c>
      <c r="D15" s="117">
        <f>SUM(D8:D9)</f>
        <v>0</v>
      </c>
      <c r="E15" s="287">
        <f>D15-C15</f>
        <v>0</v>
      </c>
      <c r="F15" s="287">
        <f>IF(C15=0,0,ROUND(E15/C15*100,2))</f>
        <v>0</v>
      </c>
    </row>
    <row r="16" spans="1:13" s="5" customFormat="1" ht="18" customHeight="1">
      <c r="A16" s="61"/>
      <c r="B16" s="3"/>
      <c r="C16" s="289"/>
      <c r="D16" s="4"/>
      <c r="E16" s="4"/>
      <c r="F16" s="4"/>
    </row>
    <row r="17" spans="1:6" s="5" customFormat="1" ht="18" customHeight="1">
      <c r="A17" s="61"/>
      <c r="B17" s="4"/>
      <c r="C17" s="4"/>
      <c r="D17" s="4"/>
      <c r="E17" s="4"/>
      <c r="F17" s="4"/>
    </row>
    <row r="18" spans="1:6" s="5" customFormat="1" ht="18" customHeight="1">
      <c r="A18" s="61"/>
      <c r="B18" s="4"/>
      <c r="C18" s="4"/>
      <c r="D18" s="4"/>
      <c r="E18" s="4"/>
      <c r="F18" s="4"/>
    </row>
  </sheetData>
  <mergeCells count="9">
    <mergeCell ref="A2:F2"/>
    <mergeCell ref="A4:F4"/>
    <mergeCell ref="E5:F5"/>
    <mergeCell ref="A6:A7"/>
    <mergeCell ref="B6:B7"/>
    <mergeCell ref="C6:C7"/>
    <mergeCell ref="D6:D7"/>
    <mergeCell ref="E6:E7"/>
    <mergeCell ref="F6:F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H17" sqref="H17"/>
    </sheetView>
  </sheetViews>
  <sheetFormatPr defaultColWidth="9" defaultRowHeight="18" customHeight="1"/>
  <cols>
    <col min="1" max="1" width="4.625" style="2" customWidth="1"/>
    <col min="2" max="2" width="12.75" style="3" customWidth="1"/>
    <col min="3" max="3" width="11.75" style="3" customWidth="1"/>
    <col min="4" max="4" width="7.875" style="3" customWidth="1"/>
    <col min="5" max="5" width="10.125" style="4" customWidth="1"/>
    <col min="6" max="6" width="8.625" style="4" customWidth="1"/>
    <col min="7" max="9" width="13.125" style="4" customWidth="1"/>
    <col min="10" max="10" width="9.5" style="4" customWidth="1"/>
    <col min="11" max="11" width="11.625" style="3" customWidth="1"/>
    <col min="12" max="16384" width="9" style="5"/>
  </cols>
  <sheetData>
    <row r="1" spans="1:11" ht="14.25" customHeight="1">
      <c r="A1" s="6"/>
      <c r="K1" s="7" t="str">
        <f>"表"&amp;短期投资汇总!A8</f>
        <v>表3-2-1</v>
      </c>
    </row>
    <row r="2" spans="1:11" ht="18" customHeight="1">
      <c r="A2" s="8" t="e">
        <f>#REF!</f>
        <v>#REF!</v>
      </c>
      <c r="B2" s="8"/>
      <c r="C2" s="8"/>
      <c r="D2" s="8"/>
      <c r="E2" s="9"/>
      <c r="F2" s="9"/>
      <c r="G2" s="9"/>
      <c r="H2" s="9"/>
      <c r="I2" s="9"/>
      <c r="J2" s="9"/>
      <c r="K2" s="8"/>
    </row>
    <row r="3" spans="1:11" ht="18" customHeight="1">
      <c r="A3" s="10" t="str">
        <f>短期投资汇总!B8&amp;"清查评估明细表"</f>
        <v xml:space="preserve">    短期投资--股票投资清查评估明细表</v>
      </c>
      <c r="B3" s="10"/>
      <c r="C3" s="10"/>
      <c r="D3" s="10"/>
      <c r="E3" s="11"/>
      <c r="F3" s="11"/>
      <c r="G3" s="11"/>
      <c r="H3" s="11"/>
      <c r="I3" s="11"/>
      <c r="J3" s="11"/>
      <c r="K3" s="10"/>
    </row>
    <row r="4" spans="1:11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9"/>
      <c r="I4" s="9"/>
      <c r="J4" s="9"/>
      <c r="K4" s="8"/>
    </row>
    <row r="5" spans="1:11" ht="14.25" customHeight="1">
      <c r="A5" s="2" t="e">
        <f>#REF!&amp;#REF!</f>
        <v>#REF!</v>
      </c>
      <c r="K5" s="12" t="s">
        <v>1</v>
      </c>
    </row>
    <row r="6" spans="1:11" s="1" customFormat="1" ht="14.25" customHeight="1">
      <c r="A6" s="647" t="s">
        <v>2</v>
      </c>
      <c r="B6" s="654" t="s">
        <v>29</v>
      </c>
      <c r="C6" s="654" t="s">
        <v>30</v>
      </c>
      <c r="D6" s="654" t="s">
        <v>31</v>
      </c>
      <c r="E6" s="648" t="s">
        <v>32</v>
      </c>
      <c r="F6" s="648" t="s">
        <v>33</v>
      </c>
      <c r="G6" s="648" t="s">
        <v>34</v>
      </c>
      <c r="H6" s="648" t="s">
        <v>35</v>
      </c>
      <c r="I6" s="648" t="s">
        <v>36</v>
      </c>
      <c r="J6" s="648" t="s">
        <v>37</v>
      </c>
      <c r="K6" s="654" t="s">
        <v>10</v>
      </c>
    </row>
    <row r="7" spans="1:11" s="1" customFormat="1" ht="14.25" customHeight="1">
      <c r="A7" s="653"/>
      <c r="B7" s="653"/>
      <c r="C7" s="653"/>
      <c r="D7" s="653"/>
      <c r="E7" s="650"/>
      <c r="F7" s="650"/>
      <c r="G7" s="650"/>
      <c r="H7" s="655"/>
      <c r="I7" s="650"/>
      <c r="J7" s="650"/>
      <c r="K7" s="653"/>
    </row>
    <row r="8" spans="1:11" ht="18" customHeight="1">
      <c r="A8" s="26">
        <v>1</v>
      </c>
      <c r="B8" s="20"/>
      <c r="C8" s="20"/>
      <c r="D8" s="20"/>
      <c r="E8" s="19"/>
      <c r="F8" s="19"/>
      <c r="G8" s="19">
        <v>0</v>
      </c>
      <c r="H8" s="19"/>
      <c r="I8" s="19">
        <f>G8</f>
        <v>0</v>
      </c>
      <c r="J8" s="19">
        <f>IF(G8=0,0,ROUND((I8-G8)/G8*100,2))</f>
        <v>0</v>
      </c>
      <c r="K8" s="20"/>
    </row>
    <row r="9" spans="1:11" ht="18" customHeight="1">
      <c r="A9" s="23"/>
      <c r="B9" s="20"/>
      <c r="C9" s="20"/>
      <c r="D9" s="20"/>
      <c r="E9" s="19"/>
      <c r="F9" s="19"/>
      <c r="G9" s="19"/>
      <c r="H9" s="19"/>
      <c r="I9" s="19"/>
      <c r="J9" s="19">
        <f t="shared" ref="J9:J23" si="0">IF(G9=0,0,ROUND((I9-G9)/G9*100,2))</f>
        <v>0</v>
      </c>
      <c r="K9" s="20"/>
    </row>
    <row r="10" spans="1:11" ht="18" customHeight="1">
      <c r="A10" s="23"/>
      <c r="B10" s="20"/>
      <c r="C10" s="20"/>
      <c r="D10" s="20"/>
      <c r="E10" s="19"/>
      <c r="F10" s="19"/>
      <c r="G10" s="19"/>
      <c r="H10" s="19"/>
      <c r="I10" s="19"/>
      <c r="J10" s="19">
        <f t="shared" si="0"/>
        <v>0</v>
      </c>
      <c r="K10" s="20"/>
    </row>
    <row r="11" spans="1:11" ht="18" customHeight="1">
      <c r="A11" s="23"/>
      <c r="B11" s="20"/>
      <c r="C11" s="20"/>
      <c r="D11" s="20"/>
      <c r="E11" s="19"/>
      <c r="F11" s="19"/>
      <c r="G11" s="19"/>
      <c r="H11" s="19"/>
      <c r="I11" s="19"/>
      <c r="J11" s="19">
        <f t="shared" si="0"/>
        <v>0</v>
      </c>
      <c r="K11" s="20"/>
    </row>
    <row r="12" spans="1:11" ht="18" customHeight="1">
      <c r="A12" s="23"/>
      <c r="B12" s="20"/>
      <c r="C12" s="20"/>
      <c r="D12" s="20"/>
      <c r="E12" s="19"/>
      <c r="F12" s="19"/>
      <c r="G12" s="19"/>
      <c r="H12" s="19"/>
      <c r="I12" s="19"/>
      <c r="J12" s="19">
        <f t="shared" si="0"/>
        <v>0</v>
      </c>
      <c r="K12" s="20"/>
    </row>
    <row r="13" spans="1:11" ht="18" customHeight="1">
      <c r="A13" s="23"/>
      <c r="B13" s="20"/>
      <c r="C13" s="20"/>
      <c r="D13" s="20"/>
      <c r="E13" s="19"/>
      <c r="F13" s="19"/>
      <c r="G13" s="19"/>
      <c r="H13" s="19"/>
      <c r="I13" s="19"/>
      <c r="J13" s="19">
        <f t="shared" si="0"/>
        <v>0</v>
      </c>
      <c r="K13" s="20"/>
    </row>
    <row r="14" spans="1:11" ht="18" customHeight="1">
      <c r="A14" s="23"/>
      <c r="B14" s="20"/>
      <c r="C14" s="20"/>
      <c r="D14" s="20"/>
      <c r="E14" s="19"/>
      <c r="F14" s="19"/>
      <c r="G14" s="19"/>
      <c r="H14" s="19"/>
      <c r="I14" s="19"/>
      <c r="J14" s="19">
        <f t="shared" si="0"/>
        <v>0</v>
      </c>
      <c r="K14" s="20"/>
    </row>
    <row r="15" spans="1:11" ht="18" customHeight="1">
      <c r="A15" s="23"/>
      <c r="B15" s="20"/>
      <c r="C15" s="20"/>
      <c r="D15" s="20"/>
      <c r="E15" s="19"/>
      <c r="F15" s="19"/>
      <c r="G15" s="19"/>
      <c r="H15" s="19"/>
      <c r="I15" s="19"/>
      <c r="J15" s="19">
        <f t="shared" si="0"/>
        <v>0</v>
      </c>
      <c r="K15" s="20"/>
    </row>
    <row r="16" spans="1:11" ht="18" customHeight="1">
      <c r="A16" s="23"/>
      <c r="B16" s="20"/>
      <c r="C16" s="20"/>
      <c r="D16" s="20"/>
      <c r="E16" s="19"/>
      <c r="F16" s="19"/>
      <c r="G16" s="19"/>
      <c r="H16" s="19"/>
      <c r="I16" s="19"/>
      <c r="J16" s="19">
        <f t="shared" si="0"/>
        <v>0</v>
      </c>
      <c r="K16" s="20"/>
    </row>
    <row r="17" spans="1:11" ht="18" customHeight="1">
      <c r="A17" s="23"/>
      <c r="B17" s="20"/>
      <c r="C17" s="20"/>
      <c r="D17" s="20"/>
      <c r="E17" s="19"/>
      <c r="F17" s="19"/>
      <c r="G17" s="19"/>
      <c r="H17" s="19"/>
      <c r="I17" s="19"/>
      <c r="J17" s="19">
        <f t="shared" si="0"/>
        <v>0</v>
      </c>
      <c r="K17" s="20"/>
    </row>
    <row r="18" spans="1:11" ht="18" customHeight="1">
      <c r="A18" s="23"/>
      <c r="B18" s="20"/>
      <c r="C18" s="20"/>
      <c r="D18" s="20"/>
      <c r="E18" s="19"/>
      <c r="F18" s="19"/>
      <c r="G18" s="19"/>
      <c r="H18" s="19"/>
      <c r="I18" s="19"/>
      <c r="J18" s="19">
        <f t="shared" si="0"/>
        <v>0</v>
      </c>
      <c r="K18" s="20"/>
    </row>
    <row r="19" spans="1:11" ht="18" customHeight="1">
      <c r="A19" s="23"/>
      <c r="B19" s="20"/>
      <c r="C19" s="20"/>
      <c r="D19" s="20"/>
      <c r="E19" s="19"/>
      <c r="F19" s="19"/>
      <c r="G19" s="19"/>
      <c r="H19" s="19"/>
      <c r="I19" s="19"/>
      <c r="J19" s="19">
        <f t="shared" si="0"/>
        <v>0</v>
      </c>
      <c r="K19" s="20"/>
    </row>
    <row r="20" spans="1:11" ht="18" customHeight="1">
      <c r="A20" s="23"/>
      <c r="B20" s="20"/>
      <c r="C20" s="20"/>
      <c r="D20" s="20"/>
      <c r="E20" s="19"/>
      <c r="F20" s="19"/>
      <c r="G20" s="19"/>
      <c r="H20" s="19"/>
      <c r="I20" s="19"/>
      <c r="J20" s="19">
        <f t="shared" si="0"/>
        <v>0</v>
      </c>
      <c r="K20" s="20"/>
    </row>
    <row r="21" spans="1:11" ht="18" customHeight="1">
      <c r="A21" s="23"/>
      <c r="B21" s="20"/>
      <c r="C21" s="20"/>
      <c r="D21" s="20"/>
      <c r="E21" s="19"/>
      <c r="F21" s="19"/>
      <c r="G21" s="19"/>
      <c r="H21" s="19"/>
      <c r="I21" s="19"/>
      <c r="J21" s="19">
        <f t="shared" si="0"/>
        <v>0</v>
      </c>
      <c r="K21" s="20"/>
    </row>
    <row r="22" spans="1:11" ht="18" customHeight="1">
      <c r="A22" s="23"/>
      <c r="B22" s="20"/>
      <c r="C22" s="20"/>
      <c r="D22" s="20"/>
      <c r="E22" s="19"/>
      <c r="F22" s="19"/>
      <c r="G22" s="19"/>
      <c r="H22" s="19"/>
      <c r="I22" s="19"/>
      <c r="J22" s="19">
        <f t="shared" si="0"/>
        <v>0</v>
      </c>
      <c r="K22" s="20"/>
    </row>
    <row r="23" spans="1:11" ht="18" customHeight="1">
      <c r="A23" s="651" t="s">
        <v>13</v>
      </c>
      <c r="B23" s="652"/>
      <c r="C23" s="20"/>
      <c r="D23" s="20"/>
      <c r="E23" s="19"/>
      <c r="F23" s="19"/>
      <c r="G23" s="19">
        <f>SUM(G8:G22)</f>
        <v>0</v>
      </c>
      <c r="H23" s="19"/>
      <c r="I23" s="19">
        <f>SUM(I8:I22)</f>
        <v>0</v>
      </c>
      <c r="J23" s="19">
        <f t="shared" si="0"/>
        <v>0</v>
      </c>
      <c r="K23" s="20"/>
    </row>
  </sheetData>
  <mergeCells count="12">
    <mergeCell ref="J6:J7"/>
    <mergeCell ref="K6:K7"/>
    <mergeCell ref="E6:E7"/>
    <mergeCell ref="F6:F7"/>
    <mergeCell ref="G6:G7"/>
    <mergeCell ref="H6:H7"/>
    <mergeCell ref="I6:I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5" workbookViewId="0">
      <selection activeCell="H12" sqref="H12"/>
    </sheetView>
  </sheetViews>
  <sheetFormatPr defaultColWidth="9" defaultRowHeight="18" customHeight="1"/>
  <cols>
    <col min="1" max="1" width="5.75" style="3" customWidth="1"/>
    <col min="2" max="2" width="28.5" style="61" customWidth="1"/>
    <col min="3" max="3" width="8.875" style="61" customWidth="1"/>
    <col min="4" max="4" width="9.125" style="61" customWidth="1"/>
    <col min="5" max="5" width="12.75" style="4" customWidth="1"/>
    <col min="6" max="6" width="14.25" style="4" customWidth="1"/>
    <col min="7" max="7" width="7.75" style="4" customWidth="1"/>
    <col min="8" max="8" width="12.125" style="4" customWidth="1"/>
    <col min="9" max="9" width="7.25" style="4" customWidth="1"/>
    <col min="10" max="10" width="20.75" style="107" customWidth="1"/>
    <col min="11" max="11" width="33" style="5" customWidth="1"/>
    <col min="12" max="16384" width="9" style="5"/>
  </cols>
  <sheetData>
    <row r="1" spans="1:10" ht="18" customHeight="1">
      <c r="A1" s="254"/>
      <c r="B1" s="62"/>
      <c r="C1" s="62"/>
      <c r="D1" s="62"/>
      <c r="J1" s="7" t="e">
        <f>"表"&amp;#REF!</f>
        <v>#REF!</v>
      </c>
    </row>
    <row r="2" spans="1:10" ht="18" customHeight="1">
      <c r="A2" s="8" t="e">
        <f>#REF!</f>
        <v>#REF!</v>
      </c>
      <c r="B2" s="64"/>
      <c r="C2" s="64"/>
      <c r="D2" s="64"/>
      <c r="E2" s="9"/>
      <c r="F2" s="9"/>
      <c r="G2" s="9"/>
      <c r="H2" s="9"/>
      <c r="I2" s="9"/>
      <c r="J2" s="8"/>
    </row>
    <row r="3" spans="1:10" ht="18" customHeight="1">
      <c r="A3" s="10" t="s">
        <v>218</v>
      </c>
      <c r="B3" s="10"/>
      <c r="C3" s="10"/>
      <c r="D3" s="10"/>
      <c r="E3" s="11"/>
      <c r="F3" s="11"/>
      <c r="G3" s="11"/>
      <c r="H3" s="11"/>
      <c r="I3" s="11"/>
      <c r="J3" s="10"/>
    </row>
    <row r="4" spans="1:10" ht="15.75" customHeight="1">
      <c r="A4" s="8" t="e">
        <f>#REF!&amp;#REF!</f>
        <v>#REF!</v>
      </c>
      <c r="B4" s="64"/>
      <c r="C4" s="64"/>
      <c r="D4" s="64"/>
      <c r="E4" s="9"/>
      <c r="F4" s="9"/>
      <c r="G4" s="9"/>
      <c r="H4" s="9"/>
      <c r="I4" s="9"/>
      <c r="J4" s="8"/>
    </row>
    <row r="5" spans="1:10" ht="15.75" customHeight="1">
      <c r="A5" s="110" t="e">
        <f>#REF!&amp;#REF!</f>
        <v>#REF!</v>
      </c>
      <c r="B5" s="109"/>
      <c r="C5" s="109"/>
      <c r="D5" s="109"/>
      <c r="E5" s="111"/>
      <c r="F5" s="111"/>
      <c r="G5" s="111"/>
      <c r="H5" s="111"/>
      <c r="I5" s="111"/>
      <c r="J5" s="112" t="s">
        <v>1</v>
      </c>
    </row>
    <row r="6" spans="1:10" ht="29.1" customHeight="1">
      <c r="A6" s="845" t="s">
        <v>2</v>
      </c>
      <c r="B6" s="846" t="s">
        <v>219</v>
      </c>
      <c r="C6" s="847" t="s">
        <v>220</v>
      </c>
      <c r="D6" s="847" t="s">
        <v>221</v>
      </c>
      <c r="E6" s="849" t="s">
        <v>16</v>
      </c>
      <c r="F6" s="841" t="s">
        <v>17</v>
      </c>
      <c r="G6" s="842"/>
      <c r="H6" s="843"/>
      <c r="I6" s="849" t="s">
        <v>170</v>
      </c>
      <c r="J6" s="850" t="s">
        <v>99</v>
      </c>
    </row>
    <row r="7" spans="1:10" s="1" customFormat="1" ht="29.1" customHeight="1">
      <c r="A7" s="845"/>
      <c r="B7" s="845"/>
      <c r="C7" s="848"/>
      <c r="D7" s="848"/>
      <c r="E7" s="849"/>
      <c r="F7" s="272" t="s">
        <v>131</v>
      </c>
      <c r="G7" s="271" t="s">
        <v>148</v>
      </c>
      <c r="H7" s="271" t="s">
        <v>132</v>
      </c>
      <c r="I7" s="849"/>
      <c r="J7" s="845"/>
    </row>
    <row r="8" spans="1:10" s="1" customFormat="1" ht="29.1" customHeight="1">
      <c r="A8" s="218">
        <v>1</v>
      </c>
      <c r="B8" s="273"/>
      <c r="C8" s="211"/>
      <c r="D8" s="274"/>
      <c r="E8" s="264"/>
      <c r="F8" s="271"/>
      <c r="G8" s="271"/>
      <c r="H8" s="275"/>
      <c r="I8" s="283" t="e">
        <f>(H8-E8)/E8</f>
        <v>#DIV/0!</v>
      </c>
      <c r="J8" s="218"/>
    </row>
    <row r="9" spans="1:10" s="1" customFormat="1" ht="29.1" customHeight="1">
      <c r="A9" s="218">
        <v>2</v>
      </c>
      <c r="B9" s="273"/>
      <c r="C9" s="274"/>
      <c r="D9" s="274"/>
      <c r="E9" s="264"/>
      <c r="F9" s="271"/>
      <c r="G9" s="217"/>
      <c r="H9" s="276"/>
      <c r="I9" s="283" t="e">
        <f>(H9-E9)/E9</f>
        <v>#DIV/0!</v>
      </c>
      <c r="J9" s="218"/>
    </row>
    <row r="10" spans="1:10" s="1" customFormat="1" ht="29.1" customHeight="1">
      <c r="A10" s="218"/>
      <c r="B10" s="209"/>
      <c r="C10" s="277"/>
      <c r="D10" s="277"/>
      <c r="E10" s="278"/>
      <c r="F10" s="279"/>
      <c r="G10" s="216"/>
      <c r="H10" s="216"/>
      <c r="I10" s="216"/>
      <c r="J10" s="209"/>
    </row>
    <row r="11" spans="1:10" s="1" customFormat="1" ht="29.1" customHeight="1">
      <c r="A11" s="218"/>
      <c r="B11" s="218"/>
      <c r="C11" s="270"/>
      <c r="D11" s="270"/>
      <c r="E11" s="280"/>
      <c r="F11" s="272"/>
      <c r="G11" s="271"/>
      <c r="H11" s="271"/>
      <c r="I11" s="271"/>
      <c r="J11" s="218"/>
    </row>
    <row r="12" spans="1:10" s="1" customFormat="1" ht="29.1" customHeight="1">
      <c r="A12" s="218"/>
      <c r="B12" s="218"/>
      <c r="C12" s="270"/>
      <c r="D12" s="270"/>
      <c r="E12" s="271"/>
      <c r="F12" s="272"/>
      <c r="G12" s="271"/>
      <c r="H12" s="271"/>
      <c r="I12" s="271"/>
      <c r="J12" s="218"/>
    </row>
    <row r="13" spans="1:10" s="1" customFormat="1" ht="29.1" customHeight="1">
      <c r="A13" s="218"/>
      <c r="B13" s="281"/>
      <c r="C13" s="218"/>
      <c r="D13" s="218"/>
      <c r="E13" s="282"/>
      <c r="F13" s="282"/>
      <c r="G13" s="282"/>
      <c r="H13" s="282"/>
      <c r="I13" s="271"/>
      <c r="J13" s="282"/>
    </row>
    <row r="14" spans="1:10" ht="29.1" customHeight="1">
      <c r="A14" s="844" t="s">
        <v>134</v>
      </c>
      <c r="B14" s="844"/>
      <c r="C14" s="261"/>
      <c r="D14" s="261"/>
      <c r="E14" s="271">
        <f>SUM(E8:E13)</f>
        <v>0</v>
      </c>
      <c r="F14" s="271">
        <f>SUM(F8:F13)</f>
        <v>0</v>
      </c>
      <c r="G14" s="271"/>
      <c r="H14" s="271">
        <f>SUM(H8:H13)</f>
        <v>0</v>
      </c>
      <c r="I14" s="271"/>
      <c r="J14" s="284"/>
    </row>
    <row r="16" spans="1:10" ht="18" customHeight="1">
      <c r="F16"/>
    </row>
    <row r="37" spans="9:9" ht="18" customHeight="1">
      <c r="I37" s="285"/>
    </row>
  </sheetData>
  <mergeCells count="9">
    <mergeCell ref="I6:I7"/>
    <mergeCell ref="J6:J7"/>
    <mergeCell ref="F6:H6"/>
    <mergeCell ref="A14:B14"/>
    <mergeCell ref="A6:A7"/>
    <mergeCell ref="B6:B7"/>
    <mergeCell ref="C6:C7"/>
    <mergeCell ref="D6:D7"/>
    <mergeCell ref="E6:E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M10" sqref="M10"/>
    </sheetView>
  </sheetViews>
  <sheetFormatPr defaultColWidth="9" defaultRowHeight="18" customHeight="1"/>
  <cols>
    <col min="1" max="1" width="6.25" style="3" customWidth="1"/>
    <col min="2" max="2" width="9.25" style="61" customWidth="1"/>
    <col min="3" max="3" width="19.25" style="61" hidden="1" customWidth="1"/>
    <col min="4" max="4" width="15.375" style="61" hidden="1" customWidth="1"/>
    <col min="5" max="5" width="7.625" style="61" customWidth="1"/>
    <col min="6" max="6" width="8.5" style="3" customWidth="1"/>
    <col min="7" max="7" width="8.125" style="3" customWidth="1"/>
    <col min="8" max="8" width="7.5" style="4" hidden="1" customWidth="1"/>
    <col min="9" max="9" width="32.5" style="4" customWidth="1"/>
    <col min="10" max="11" width="15.25" style="4" customWidth="1"/>
    <col min="12" max="12" width="13.75" style="4" customWidth="1"/>
    <col min="13" max="13" width="7.25" style="4" customWidth="1"/>
    <col min="14" max="14" width="19.5" style="107" customWidth="1"/>
    <col min="15" max="15" width="14.5" style="5" customWidth="1"/>
    <col min="16" max="16384" width="9" style="5"/>
  </cols>
  <sheetData>
    <row r="1" spans="1:14" ht="18" customHeight="1">
      <c r="A1" s="254"/>
      <c r="B1" s="62"/>
      <c r="C1" s="62"/>
      <c r="D1" s="62"/>
      <c r="E1" s="62"/>
      <c r="N1" s="7" t="s">
        <v>222</v>
      </c>
    </row>
    <row r="2" spans="1:14" ht="18" customHeight="1">
      <c r="A2" s="8" t="e">
        <f>#REF!</f>
        <v>#REF!</v>
      </c>
      <c r="B2" s="64"/>
      <c r="C2" s="64"/>
      <c r="D2" s="64"/>
      <c r="E2" s="64"/>
      <c r="F2" s="8"/>
      <c r="G2" s="8"/>
      <c r="H2" s="9"/>
      <c r="I2" s="9"/>
      <c r="J2" s="9"/>
      <c r="K2" s="9"/>
      <c r="L2" s="9"/>
      <c r="M2" s="9"/>
      <c r="N2" s="8"/>
    </row>
    <row r="3" spans="1:14" ht="18" customHeight="1">
      <c r="A3" s="10" t="s">
        <v>223</v>
      </c>
      <c r="B3" s="10"/>
      <c r="C3" s="10"/>
      <c r="D3" s="10"/>
      <c r="E3" s="10"/>
      <c r="F3" s="10"/>
      <c r="G3" s="10"/>
      <c r="H3" s="11"/>
      <c r="I3" s="11"/>
      <c r="J3" s="11"/>
      <c r="K3" s="11"/>
      <c r="L3" s="11"/>
      <c r="M3" s="11"/>
      <c r="N3" s="10"/>
    </row>
    <row r="4" spans="1:14" ht="15.75" customHeight="1">
      <c r="A4" s="8" t="e">
        <f>在建工程土建!A4</f>
        <v>#REF!</v>
      </c>
      <c r="B4" s="64"/>
      <c r="C4" s="64"/>
      <c r="D4" s="64"/>
      <c r="E4" s="64"/>
      <c r="F4" s="8"/>
      <c r="G4" s="8"/>
      <c r="H4" s="9"/>
      <c r="I4" s="9"/>
      <c r="J4" s="9"/>
      <c r="K4" s="9"/>
      <c r="L4" s="9"/>
      <c r="M4" s="9"/>
      <c r="N4" s="8"/>
    </row>
    <row r="5" spans="1:14" ht="18.95" customHeight="1">
      <c r="A5" s="110" t="e">
        <f>#REF!&amp;#REF!</f>
        <v>#REF!</v>
      </c>
      <c r="B5" s="109"/>
      <c r="C5" s="109"/>
      <c r="D5" s="109"/>
      <c r="E5" s="109"/>
      <c r="F5" s="110"/>
      <c r="G5" s="110"/>
      <c r="H5" s="111"/>
      <c r="I5" s="111"/>
      <c r="J5" s="111"/>
      <c r="K5" s="111"/>
      <c r="L5" s="111"/>
      <c r="M5" s="111"/>
      <c r="N5" s="112" t="s">
        <v>1</v>
      </c>
    </row>
    <row r="6" spans="1:14" ht="18.95" customHeight="1">
      <c r="A6" s="666" t="s">
        <v>2</v>
      </c>
      <c r="B6" s="664" t="s">
        <v>219</v>
      </c>
      <c r="C6" s="664" t="s">
        <v>224</v>
      </c>
      <c r="D6" s="664" t="s">
        <v>225</v>
      </c>
      <c r="E6" s="664" t="s">
        <v>175</v>
      </c>
      <c r="F6" s="664" t="s">
        <v>220</v>
      </c>
      <c r="G6" s="847" t="s">
        <v>226</v>
      </c>
      <c r="H6" s="857" t="s">
        <v>227</v>
      </c>
      <c r="I6" s="669" t="s">
        <v>228</v>
      </c>
      <c r="J6" s="851" t="s">
        <v>17</v>
      </c>
      <c r="K6" s="852"/>
      <c r="L6" s="853"/>
      <c r="M6" s="669" t="s">
        <v>229</v>
      </c>
      <c r="N6" s="859" t="s">
        <v>99</v>
      </c>
    </row>
    <row r="7" spans="1:14" s="1" customFormat="1" ht="18.95" customHeight="1">
      <c r="A7" s="839"/>
      <c r="B7" s="839"/>
      <c r="C7" s="856"/>
      <c r="D7" s="856"/>
      <c r="E7" s="856"/>
      <c r="F7" s="839"/>
      <c r="G7" s="856"/>
      <c r="H7" s="670"/>
      <c r="I7" s="670"/>
      <c r="J7" s="262" t="s">
        <v>131</v>
      </c>
      <c r="K7" s="262" t="s">
        <v>148</v>
      </c>
      <c r="L7" s="263" t="s">
        <v>132</v>
      </c>
      <c r="M7" s="858"/>
      <c r="N7" s="839"/>
    </row>
    <row r="8" spans="1:14" ht="18.95" customHeight="1">
      <c r="A8" s="72"/>
      <c r="B8" s="73"/>
      <c r="C8" s="218"/>
      <c r="D8" s="218"/>
      <c r="E8" s="255"/>
      <c r="F8" s="255"/>
      <c r="G8" s="255"/>
      <c r="H8" s="256"/>
      <c r="I8" s="264"/>
      <c r="J8" s="265"/>
      <c r="K8" s="266"/>
      <c r="L8" s="267">
        <f>J8*K8/100</f>
        <v>0</v>
      </c>
      <c r="M8" s="117">
        <f>IF(G8=0,0,ROUND((L8-I8)/I8*100,2))</f>
        <v>0</v>
      </c>
      <c r="N8" s="118"/>
    </row>
    <row r="9" spans="1:14" ht="18.95" customHeight="1">
      <c r="A9" s="72"/>
      <c r="B9" s="73"/>
      <c r="C9" s="218"/>
      <c r="D9" s="218"/>
      <c r="E9" s="255"/>
      <c r="F9" s="255"/>
      <c r="G9" s="255"/>
      <c r="H9" s="257"/>
      <c r="I9" s="264"/>
      <c r="J9" s="268"/>
      <c r="K9" s="269"/>
      <c r="L9" s="267">
        <f>J9*K9/100</f>
        <v>0</v>
      </c>
      <c r="M9" s="117">
        <f>IF(G9=0,0,ROUND((L9-I9)/I9*100,2))</f>
        <v>0</v>
      </c>
      <c r="N9" s="118"/>
    </row>
    <row r="10" spans="1:14" ht="18.95" customHeight="1">
      <c r="A10" s="72"/>
      <c r="B10" s="73"/>
      <c r="C10" s="218"/>
      <c r="D10" s="218"/>
      <c r="E10" s="255"/>
      <c r="F10" s="255"/>
      <c r="G10" s="255"/>
      <c r="H10" s="257"/>
      <c r="I10" s="256"/>
      <c r="J10" s="268"/>
      <c r="K10" s="269"/>
      <c r="L10" s="267">
        <f>J10*K10/100</f>
        <v>0</v>
      </c>
      <c r="M10" s="117">
        <f>IF(G10=0,0,ROUND((L10-I10)/I10*100,2))</f>
        <v>0</v>
      </c>
      <c r="N10" s="118"/>
    </row>
    <row r="11" spans="1:14" ht="18.95" customHeight="1">
      <c r="A11" s="72"/>
      <c r="B11" s="258"/>
      <c r="C11" s="218"/>
      <c r="D11" s="218"/>
      <c r="E11" s="255"/>
      <c r="F11" s="259"/>
      <c r="G11" s="116"/>
      <c r="H11" s="257"/>
      <c r="I11" s="256"/>
      <c r="J11" s="256"/>
      <c r="K11" s="256"/>
      <c r="L11" s="256"/>
      <c r="M11" s="117"/>
      <c r="N11" s="118"/>
    </row>
    <row r="12" spans="1:14" ht="18.95" customHeight="1">
      <c r="A12" s="75"/>
      <c r="B12" s="260"/>
      <c r="C12" s="218"/>
      <c r="D12" s="218"/>
      <c r="E12" s="218"/>
      <c r="F12" s="261"/>
      <c r="G12" s="116"/>
      <c r="H12" s="117"/>
      <c r="I12" s="256"/>
      <c r="J12" s="256"/>
      <c r="K12" s="256"/>
      <c r="L12" s="117"/>
      <c r="M12" s="117"/>
      <c r="N12" s="118"/>
    </row>
    <row r="13" spans="1:14" ht="18.95" customHeight="1">
      <c r="A13" s="75"/>
      <c r="B13" s="260"/>
      <c r="C13" s="218"/>
      <c r="D13" s="218"/>
      <c r="E13" s="218"/>
      <c r="F13" s="261"/>
      <c r="G13" s="116"/>
      <c r="H13" s="117"/>
      <c r="I13" s="256"/>
      <c r="J13" s="256"/>
      <c r="K13" s="256"/>
      <c r="L13" s="117"/>
      <c r="M13" s="117"/>
      <c r="N13" s="118"/>
    </row>
    <row r="14" spans="1:14" ht="18.95" customHeight="1">
      <c r="A14" s="75"/>
      <c r="B14" s="116"/>
      <c r="C14" s="116"/>
      <c r="D14" s="116"/>
      <c r="E14" s="116"/>
      <c r="F14" s="116"/>
      <c r="G14" s="116"/>
      <c r="H14" s="117"/>
      <c r="I14" s="117"/>
      <c r="J14" s="117"/>
      <c r="K14" s="117"/>
      <c r="L14" s="117"/>
      <c r="M14" s="117"/>
      <c r="N14" s="118"/>
    </row>
    <row r="15" spans="1:14" ht="18.95" customHeight="1">
      <c r="A15" s="854" t="s">
        <v>134</v>
      </c>
      <c r="B15" s="855"/>
      <c r="C15" s="121"/>
      <c r="D15" s="121"/>
      <c r="E15" s="121"/>
      <c r="F15" s="116"/>
      <c r="G15" s="116"/>
      <c r="H15" s="117">
        <f>SUM(H8:H14)</f>
        <v>0</v>
      </c>
      <c r="I15" s="117">
        <f>SUM(I8:I14)</f>
        <v>0</v>
      </c>
      <c r="J15" s="117">
        <f>SUM(J8:J14)</f>
        <v>0</v>
      </c>
      <c r="K15" s="117"/>
      <c r="L15" s="117">
        <f>SUM(L8:L14)</f>
        <v>0</v>
      </c>
      <c r="M15" s="117">
        <f>IF(I15=0,0,ROUND((L15-I15)/I15*100,2))</f>
        <v>0</v>
      </c>
      <c r="N15" s="118"/>
    </row>
  </sheetData>
  <mergeCells count="13">
    <mergeCell ref="M6:M7"/>
    <mergeCell ref="N6:N7"/>
    <mergeCell ref="J6:L6"/>
    <mergeCell ref="A15:B1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E3" sqref="E3"/>
    </sheetView>
  </sheetViews>
  <sheetFormatPr defaultColWidth="9" defaultRowHeight="18" customHeight="1"/>
  <cols>
    <col min="1" max="1" width="7.625" style="61" customWidth="1"/>
    <col min="2" max="2" width="18.625" style="61" customWidth="1"/>
    <col min="3" max="3" width="8.625" style="3" customWidth="1"/>
    <col min="4" max="4" width="14.25" style="4" customWidth="1"/>
    <col min="5" max="5" width="16.5" style="4" customWidth="1"/>
    <col min="6" max="6" width="7.25" style="4" customWidth="1"/>
    <col min="7" max="7" width="37.25" style="107" customWidth="1"/>
    <col min="8" max="16384" width="9" style="5"/>
  </cols>
  <sheetData>
    <row r="1" spans="1:7" ht="18" customHeight="1">
      <c r="A1" s="62"/>
      <c r="B1" s="62"/>
      <c r="G1" s="7" t="e">
        <f>"表"&amp;#REF!</f>
        <v>#REF!</v>
      </c>
    </row>
    <row r="2" spans="1:7" ht="18" customHeight="1">
      <c r="A2" s="64" t="e">
        <f>#REF!</f>
        <v>#REF!</v>
      </c>
      <c r="B2" s="64"/>
      <c r="C2" s="8"/>
      <c r="D2" s="9"/>
      <c r="E2" s="9"/>
      <c r="F2" s="9"/>
      <c r="G2" s="8"/>
    </row>
    <row r="3" spans="1:7" ht="18" customHeight="1">
      <c r="A3" s="10" t="e">
        <f>#REF!&amp;"清查评估明细表"</f>
        <v>#REF!</v>
      </c>
      <c r="B3" s="10"/>
      <c r="C3" s="10"/>
      <c r="D3" s="11"/>
      <c r="E3" s="11"/>
      <c r="F3" s="11"/>
      <c r="G3" s="10"/>
    </row>
    <row r="4" spans="1:7" ht="15.75" customHeight="1">
      <c r="A4" s="64" t="e">
        <f>#REF!&amp;#REF!</f>
        <v>#REF!</v>
      </c>
      <c r="B4" s="64"/>
      <c r="C4" s="8"/>
      <c r="D4" s="9"/>
      <c r="E4" s="9"/>
      <c r="F4" s="9"/>
      <c r="G4" s="8"/>
    </row>
    <row r="5" spans="1:7" ht="15.75" customHeight="1">
      <c r="A5" s="61" t="e">
        <f>#REF!&amp;#REF!</f>
        <v>#REF!</v>
      </c>
      <c r="G5" s="147" t="s">
        <v>1</v>
      </c>
    </row>
    <row r="6" spans="1:7" ht="13.5" customHeight="1">
      <c r="A6" s="645" t="s">
        <v>2</v>
      </c>
      <c r="B6" s="647" t="s">
        <v>230</v>
      </c>
      <c r="C6" s="647" t="s">
        <v>59</v>
      </c>
      <c r="D6" s="648" t="s">
        <v>16</v>
      </c>
      <c r="E6" s="648" t="s">
        <v>17</v>
      </c>
      <c r="F6" s="648" t="s">
        <v>163</v>
      </c>
      <c r="G6" s="660" t="s">
        <v>99</v>
      </c>
    </row>
    <row r="7" spans="1:7" s="1" customFormat="1" ht="14.25" customHeight="1">
      <c r="A7" s="646"/>
      <c r="B7" s="646"/>
      <c r="C7" s="646"/>
      <c r="D7" s="649"/>
      <c r="E7" s="649"/>
      <c r="F7" s="649"/>
      <c r="G7" s="646"/>
    </row>
    <row r="8" spans="1:7" ht="26.25" customHeight="1">
      <c r="A8" s="139"/>
      <c r="B8" s="139"/>
      <c r="C8" s="139"/>
      <c r="D8" s="251"/>
      <c r="E8" s="251"/>
      <c r="F8" s="252"/>
      <c r="G8" s="253"/>
    </row>
    <row r="9" spans="1:7" ht="26.25" customHeight="1">
      <c r="A9" s="139"/>
      <c r="B9" s="139"/>
      <c r="C9" s="139"/>
      <c r="D9" s="251"/>
      <c r="E9" s="251"/>
      <c r="F9" s="252"/>
      <c r="G9" s="253"/>
    </row>
    <row r="10" spans="1:7" ht="18" customHeight="1">
      <c r="A10" s="66"/>
      <c r="B10" s="66"/>
      <c r="C10" s="69"/>
      <c r="D10" s="19"/>
      <c r="E10" s="19"/>
      <c r="F10" s="19"/>
      <c r="G10" s="148"/>
    </row>
    <row r="11" spans="1:7" ht="18" customHeight="1">
      <c r="A11" s="66"/>
      <c r="B11" s="66"/>
      <c r="C11" s="69"/>
      <c r="D11" s="19"/>
      <c r="E11" s="19"/>
      <c r="F11" s="19"/>
      <c r="G11" s="148"/>
    </row>
    <row r="12" spans="1:7" ht="18" customHeight="1">
      <c r="A12" s="66"/>
      <c r="B12" s="66"/>
      <c r="C12" s="69"/>
      <c r="D12" s="19"/>
      <c r="E12" s="19"/>
      <c r="F12" s="19"/>
      <c r="G12" s="148"/>
    </row>
    <row r="13" spans="1:7" ht="18" customHeight="1">
      <c r="A13" s="66"/>
      <c r="B13" s="66"/>
      <c r="C13" s="69"/>
      <c r="D13" s="19"/>
      <c r="E13" s="19"/>
      <c r="F13" s="19"/>
      <c r="G13" s="148"/>
    </row>
    <row r="14" spans="1:7" ht="18" customHeight="1">
      <c r="A14" s="66"/>
      <c r="B14" s="66"/>
      <c r="C14" s="69"/>
      <c r="D14" s="19"/>
      <c r="E14" s="19"/>
      <c r="F14" s="19"/>
      <c r="G14" s="148"/>
    </row>
    <row r="15" spans="1:7" ht="18" customHeight="1">
      <c r="A15" s="66"/>
      <c r="B15" s="66"/>
      <c r="C15" s="69"/>
      <c r="D15" s="19"/>
      <c r="E15" s="19"/>
      <c r="F15" s="19"/>
      <c r="G15" s="148"/>
    </row>
    <row r="16" spans="1:7" ht="18" customHeight="1">
      <c r="A16" s="66"/>
      <c r="B16" s="66"/>
      <c r="C16" s="69"/>
      <c r="D16" s="19"/>
      <c r="E16" s="19"/>
      <c r="F16" s="19"/>
      <c r="G16" s="148"/>
    </row>
    <row r="17" spans="1:7" ht="18" customHeight="1">
      <c r="A17" s="66"/>
      <c r="B17" s="66"/>
      <c r="C17" s="69"/>
      <c r="D17" s="19"/>
      <c r="E17" s="19"/>
      <c r="F17" s="19"/>
      <c r="G17" s="148"/>
    </row>
    <row r="18" spans="1:7" ht="18" customHeight="1">
      <c r="A18" s="66"/>
      <c r="B18" s="66"/>
      <c r="C18" s="69"/>
      <c r="D18" s="19"/>
      <c r="E18" s="19"/>
      <c r="F18" s="19"/>
      <c r="G18" s="148"/>
    </row>
    <row r="19" spans="1:7" ht="18" customHeight="1">
      <c r="A19" s="66"/>
      <c r="B19" s="66"/>
      <c r="C19" s="69"/>
      <c r="D19" s="19"/>
      <c r="E19" s="19"/>
      <c r="F19" s="19"/>
      <c r="G19" s="148"/>
    </row>
    <row r="20" spans="1:7" ht="18" customHeight="1">
      <c r="A20" s="66"/>
      <c r="B20" s="66"/>
      <c r="C20" s="69"/>
      <c r="D20" s="19"/>
      <c r="E20" s="19"/>
      <c r="F20" s="19"/>
      <c r="G20" s="148"/>
    </row>
    <row r="21" spans="1:7" ht="18" customHeight="1">
      <c r="A21" s="66"/>
      <c r="B21" s="66"/>
      <c r="C21" s="69"/>
      <c r="D21" s="19"/>
      <c r="E21" s="19"/>
      <c r="F21" s="19"/>
      <c r="G21" s="148"/>
    </row>
    <row r="22" spans="1:7" ht="18" customHeight="1">
      <c r="A22" s="66"/>
      <c r="B22" s="69"/>
      <c r="C22" s="69"/>
      <c r="D22" s="19"/>
      <c r="E22" s="19"/>
      <c r="F22" s="19"/>
      <c r="G22" s="148"/>
    </row>
    <row r="23" spans="1:7" ht="18" customHeight="1">
      <c r="A23" s="799" t="s">
        <v>164</v>
      </c>
      <c r="B23" s="800"/>
      <c r="C23" s="69"/>
      <c r="D23" s="19">
        <f>SUM(D8:D22)</f>
        <v>0</v>
      </c>
      <c r="E23" s="19">
        <f>SUM(E8:E22)</f>
        <v>0</v>
      </c>
      <c r="F23" s="19">
        <f>IF(D23=0,0,ROUND((E23-D23)/D23*100,2))</f>
        <v>0</v>
      </c>
      <c r="G23" s="148"/>
    </row>
  </sheetData>
  <mergeCells count="8">
    <mergeCell ref="E6:E7"/>
    <mergeCell ref="F6:F7"/>
    <mergeCell ref="G6:G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E40" sqref="B8:E40"/>
    </sheetView>
  </sheetViews>
  <sheetFormatPr defaultColWidth="9" defaultRowHeight="18" customHeight="1"/>
  <cols>
    <col min="1" max="1" width="5.75" style="221" customWidth="1"/>
    <col min="2" max="2" width="14.875" style="221" customWidth="1"/>
    <col min="3" max="3" width="10.375" style="222" customWidth="1"/>
    <col min="4" max="4" width="9.75" style="223" customWidth="1"/>
    <col min="5" max="5" width="16.5" style="223" customWidth="1"/>
    <col min="6" max="6" width="7.25" style="223" customWidth="1"/>
    <col min="7" max="7" width="30.375" style="224" customWidth="1"/>
    <col min="8" max="8" width="9" style="225"/>
    <col min="9" max="9" width="10.5" style="225" customWidth="1"/>
    <col min="10" max="16384" width="9" style="225"/>
  </cols>
  <sheetData>
    <row r="1" spans="1:7" ht="18" customHeight="1">
      <c r="A1" s="226"/>
      <c r="B1" s="226"/>
      <c r="G1" s="227" t="e">
        <f>"表"&amp;#REF!</f>
        <v>#REF!</v>
      </c>
    </row>
    <row r="2" spans="1:7" ht="18" customHeight="1">
      <c r="A2" s="228" t="e">
        <f>#REF!</f>
        <v>#REF!</v>
      </c>
      <c r="B2" s="228"/>
      <c r="C2" s="229"/>
      <c r="D2" s="230"/>
      <c r="E2" s="230"/>
      <c r="F2" s="230"/>
      <c r="G2" s="229"/>
    </row>
    <row r="3" spans="1:7" ht="18" customHeight="1">
      <c r="A3" s="231" t="e">
        <f>#REF!&amp;"清查评估明细表"</f>
        <v>#REF!</v>
      </c>
      <c r="B3" s="231"/>
      <c r="C3" s="231"/>
      <c r="D3" s="232"/>
      <c r="E3" s="232"/>
      <c r="F3" s="232"/>
      <c r="G3" s="231"/>
    </row>
    <row r="4" spans="1:7" ht="15.75" customHeight="1">
      <c r="A4" s="228" t="e">
        <f>#REF!&amp;#REF!</f>
        <v>#REF!</v>
      </c>
      <c r="B4" s="228"/>
      <c r="C4" s="229"/>
      <c r="D4" s="230"/>
      <c r="E4" s="230"/>
      <c r="F4" s="230"/>
      <c r="G4" s="229"/>
    </row>
    <row r="5" spans="1:7" s="219" customFormat="1" ht="15.75" customHeight="1">
      <c r="A5" s="233" t="e">
        <f>#REF!&amp;#REF!</f>
        <v>#REF!</v>
      </c>
      <c r="B5" s="233"/>
      <c r="C5" s="234"/>
      <c r="D5" s="235"/>
      <c r="E5" s="235"/>
      <c r="F5" s="235"/>
      <c r="G5" s="236" t="s">
        <v>1</v>
      </c>
    </row>
    <row r="6" spans="1:7" s="219" customFormat="1" ht="13.5" customHeight="1">
      <c r="A6" s="862" t="s">
        <v>2</v>
      </c>
      <c r="B6" s="864" t="s">
        <v>231</v>
      </c>
      <c r="C6" s="864" t="s">
        <v>59</v>
      </c>
      <c r="D6" s="865" t="s">
        <v>16</v>
      </c>
      <c r="E6" s="865" t="s">
        <v>17</v>
      </c>
      <c r="F6" s="865" t="s">
        <v>170</v>
      </c>
      <c r="G6" s="867" t="s">
        <v>99</v>
      </c>
    </row>
    <row r="7" spans="1:7" s="220" customFormat="1" ht="14.25" customHeight="1">
      <c r="A7" s="863"/>
      <c r="B7" s="863"/>
      <c r="C7" s="863"/>
      <c r="D7" s="866"/>
      <c r="E7" s="866"/>
      <c r="F7" s="866"/>
      <c r="G7" s="863"/>
    </row>
    <row r="8" spans="1:7" s="219" customFormat="1" ht="18" customHeight="1">
      <c r="A8" s="237" t="s">
        <v>232</v>
      </c>
      <c r="B8" s="238"/>
      <c r="C8" s="239"/>
      <c r="D8" s="240"/>
      <c r="E8" s="240"/>
      <c r="F8" s="241">
        <f>IF(D8=0,0,ROUND((E8-D8)/D8*100,2))</f>
        <v>0</v>
      </c>
      <c r="G8" s="242"/>
    </row>
    <row r="9" spans="1:7" s="219" customFormat="1" ht="18" customHeight="1">
      <c r="A9" s="237" t="s">
        <v>233</v>
      </c>
      <c r="B9" s="243"/>
      <c r="C9" s="239"/>
      <c r="D9" s="240"/>
      <c r="E9" s="240"/>
      <c r="F9" s="241">
        <f t="shared" ref="F9:F41" si="0">IF(D9=0,0,ROUND((E9-D9)/D9*100,2))</f>
        <v>0</v>
      </c>
      <c r="G9" s="242"/>
    </row>
    <row r="10" spans="1:7" s="219" customFormat="1" ht="18" customHeight="1">
      <c r="A10" s="237" t="s">
        <v>234</v>
      </c>
      <c r="B10" s="238"/>
      <c r="C10" s="239"/>
      <c r="D10" s="240"/>
      <c r="E10" s="240"/>
      <c r="F10" s="241">
        <f t="shared" si="0"/>
        <v>0</v>
      </c>
      <c r="G10" s="242"/>
    </row>
    <row r="11" spans="1:7" s="219" customFormat="1" ht="18" customHeight="1">
      <c r="A11" s="237" t="s">
        <v>235</v>
      </c>
      <c r="B11" s="238"/>
      <c r="C11" s="239"/>
      <c r="D11" s="240"/>
      <c r="E11" s="240"/>
      <c r="F11" s="241">
        <f t="shared" si="0"/>
        <v>0</v>
      </c>
      <c r="G11" s="242"/>
    </row>
    <row r="12" spans="1:7" s="219" customFormat="1" ht="18" customHeight="1">
      <c r="A12" s="237" t="s">
        <v>236</v>
      </c>
      <c r="B12" s="238"/>
      <c r="C12" s="239"/>
      <c r="D12" s="240"/>
      <c r="E12" s="240"/>
      <c r="F12" s="241">
        <f t="shared" si="0"/>
        <v>0</v>
      </c>
      <c r="G12" s="242"/>
    </row>
    <row r="13" spans="1:7" s="219" customFormat="1" ht="18" customHeight="1">
      <c r="A13" s="237" t="s">
        <v>237</v>
      </c>
      <c r="B13" s="238"/>
      <c r="C13" s="239"/>
      <c r="D13" s="240"/>
      <c r="E13" s="240"/>
      <c r="F13" s="241">
        <f t="shared" si="0"/>
        <v>0</v>
      </c>
      <c r="G13" s="242"/>
    </row>
    <row r="14" spans="1:7" s="219" customFormat="1" ht="18" customHeight="1">
      <c r="A14" s="237" t="s">
        <v>238</v>
      </c>
      <c r="B14" s="238"/>
      <c r="C14" s="239"/>
      <c r="D14" s="240"/>
      <c r="E14" s="240"/>
      <c r="F14" s="241">
        <f t="shared" si="0"/>
        <v>0</v>
      </c>
      <c r="G14" s="242"/>
    </row>
    <row r="15" spans="1:7" s="219" customFormat="1" ht="18" customHeight="1">
      <c r="A15" s="237" t="s">
        <v>239</v>
      </c>
      <c r="B15" s="238"/>
      <c r="C15" s="239"/>
      <c r="D15" s="240"/>
      <c r="E15" s="240"/>
      <c r="F15" s="241">
        <f t="shared" si="0"/>
        <v>0</v>
      </c>
      <c r="G15" s="242"/>
    </row>
    <row r="16" spans="1:7" s="219" customFormat="1" ht="18" customHeight="1">
      <c r="A16" s="237" t="s">
        <v>240</v>
      </c>
      <c r="B16" s="244"/>
      <c r="C16" s="245"/>
      <c r="D16" s="246"/>
      <c r="E16" s="240"/>
      <c r="F16" s="241">
        <f t="shared" si="0"/>
        <v>0</v>
      </c>
      <c r="G16" s="242"/>
    </row>
    <row r="17" spans="1:7" s="219" customFormat="1" ht="18" customHeight="1">
      <c r="A17" s="237" t="s">
        <v>241</v>
      </c>
      <c r="B17" s="238"/>
      <c r="C17" s="239"/>
      <c r="D17" s="240"/>
      <c r="E17" s="240"/>
      <c r="F17" s="241">
        <f t="shared" si="0"/>
        <v>0</v>
      </c>
      <c r="G17" s="242"/>
    </row>
    <row r="18" spans="1:7" s="219" customFormat="1" ht="18" customHeight="1">
      <c r="A18" s="237" t="s">
        <v>242</v>
      </c>
      <c r="B18" s="238"/>
      <c r="C18" s="239"/>
      <c r="D18" s="240"/>
      <c r="E18" s="240"/>
      <c r="F18" s="241">
        <f t="shared" si="0"/>
        <v>0</v>
      </c>
      <c r="G18" s="242"/>
    </row>
    <row r="19" spans="1:7" s="219" customFormat="1" ht="18" customHeight="1">
      <c r="A19" s="237" t="s">
        <v>243</v>
      </c>
      <c r="B19" s="238"/>
      <c r="C19" s="239"/>
      <c r="D19" s="240"/>
      <c r="E19" s="240"/>
      <c r="F19" s="241">
        <f t="shared" si="0"/>
        <v>0</v>
      </c>
      <c r="G19" s="242"/>
    </row>
    <row r="20" spans="1:7" s="219" customFormat="1" ht="18" customHeight="1">
      <c r="A20" s="237" t="s">
        <v>244</v>
      </c>
      <c r="B20" s="238"/>
      <c r="C20" s="239"/>
      <c r="D20" s="240"/>
      <c r="E20" s="240"/>
      <c r="F20" s="241">
        <f t="shared" si="0"/>
        <v>0</v>
      </c>
      <c r="G20" s="242"/>
    </row>
    <row r="21" spans="1:7" s="219" customFormat="1" ht="18" customHeight="1">
      <c r="A21" s="237" t="s">
        <v>245</v>
      </c>
      <c r="B21" s="238"/>
      <c r="C21" s="239"/>
      <c r="D21" s="240"/>
      <c r="E21" s="240"/>
      <c r="F21" s="241">
        <f t="shared" si="0"/>
        <v>0</v>
      </c>
      <c r="G21" s="242"/>
    </row>
    <row r="22" spans="1:7" s="219" customFormat="1" ht="18" customHeight="1">
      <c r="A22" s="237" t="s">
        <v>246</v>
      </c>
      <c r="B22" s="238"/>
      <c r="C22" s="239"/>
      <c r="D22" s="240"/>
      <c r="E22" s="240"/>
      <c r="F22" s="241">
        <f t="shared" si="0"/>
        <v>0</v>
      </c>
      <c r="G22" s="242"/>
    </row>
    <row r="23" spans="1:7" s="219" customFormat="1" ht="18" customHeight="1">
      <c r="A23" s="237" t="s">
        <v>247</v>
      </c>
      <c r="B23" s="247"/>
      <c r="C23" s="239"/>
      <c r="D23" s="240"/>
      <c r="E23" s="240"/>
      <c r="F23" s="241">
        <f t="shared" si="0"/>
        <v>0</v>
      </c>
      <c r="G23" s="242"/>
    </row>
    <row r="24" spans="1:7" s="219" customFormat="1" ht="18" customHeight="1">
      <c r="A24" s="237" t="s">
        <v>248</v>
      </c>
      <c r="B24" s="247"/>
      <c r="C24" s="239"/>
      <c r="D24" s="240"/>
      <c r="E24" s="240"/>
      <c r="F24" s="241">
        <f t="shared" si="0"/>
        <v>0</v>
      </c>
      <c r="G24" s="242"/>
    </row>
    <row r="25" spans="1:7" s="219" customFormat="1" ht="18" customHeight="1">
      <c r="A25" s="237" t="s">
        <v>249</v>
      </c>
      <c r="B25" s="247"/>
      <c r="C25" s="239"/>
      <c r="D25" s="240"/>
      <c r="E25" s="240"/>
      <c r="F25" s="241">
        <f t="shared" si="0"/>
        <v>0</v>
      </c>
      <c r="G25" s="242"/>
    </row>
    <row r="26" spans="1:7" s="219" customFormat="1" ht="18" customHeight="1">
      <c r="A26" s="237" t="s">
        <v>250</v>
      </c>
      <c r="B26" s="248"/>
      <c r="C26" s="245"/>
      <c r="D26" s="249"/>
      <c r="E26" s="240"/>
      <c r="F26" s="241">
        <f t="shared" si="0"/>
        <v>0</v>
      </c>
      <c r="G26" s="242"/>
    </row>
    <row r="27" spans="1:7" s="219" customFormat="1" ht="18" customHeight="1">
      <c r="A27" s="237" t="s">
        <v>251</v>
      </c>
      <c r="B27" s="248"/>
      <c r="C27" s="245"/>
      <c r="D27" s="249"/>
      <c r="E27" s="240"/>
      <c r="F27" s="241">
        <f t="shared" si="0"/>
        <v>0</v>
      </c>
      <c r="G27" s="242"/>
    </row>
    <row r="28" spans="1:7" s="219" customFormat="1" ht="18" customHeight="1">
      <c r="A28" s="237" t="s">
        <v>252</v>
      </c>
      <c r="B28" s="248"/>
      <c r="C28" s="245"/>
      <c r="D28" s="249"/>
      <c r="E28" s="240"/>
      <c r="F28" s="241">
        <f t="shared" si="0"/>
        <v>0</v>
      </c>
      <c r="G28" s="242"/>
    </row>
    <row r="29" spans="1:7" s="219" customFormat="1" ht="18" customHeight="1">
      <c r="A29" s="237" t="s">
        <v>253</v>
      </c>
      <c r="B29" s="248"/>
      <c r="C29" s="245"/>
      <c r="D29" s="249"/>
      <c r="E29" s="240"/>
      <c r="F29" s="241">
        <f t="shared" si="0"/>
        <v>0</v>
      </c>
      <c r="G29" s="242"/>
    </row>
    <row r="30" spans="1:7" s="219" customFormat="1" ht="18" customHeight="1">
      <c r="A30" s="237" t="s">
        <v>254</v>
      </c>
      <c r="B30" s="248"/>
      <c r="C30" s="245"/>
      <c r="D30" s="249"/>
      <c r="E30" s="240"/>
      <c r="F30" s="241">
        <f t="shared" si="0"/>
        <v>0</v>
      </c>
      <c r="G30" s="242"/>
    </row>
    <row r="31" spans="1:7" s="219" customFormat="1" ht="18" customHeight="1">
      <c r="A31" s="237" t="s">
        <v>255</v>
      </c>
      <c r="B31" s="248"/>
      <c r="C31" s="245"/>
      <c r="D31" s="249"/>
      <c r="E31" s="240"/>
      <c r="F31" s="241">
        <f t="shared" si="0"/>
        <v>0</v>
      </c>
      <c r="G31" s="242"/>
    </row>
    <row r="32" spans="1:7" s="219" customFormat="1" ht="18" customHeight="1">
      <c r="A32" s="237" t="s">
        <v>256</v>
      </c>
      <c r="B32" s="248"/>
      <c r="C32" s="245"/>
      <c r="D32" s="249"/>
      <c r="E32" s="240"/>
      <c r="F32" s="241">
        <f t="shared" si="0"/>
        <v>0</v>
      </c>
      <c r="G32" s="242"/>
    </row>
    <row r="33" spans="1:7" s="219" customFormat="1" ht="18" customHeight="1">
      <c r="A33" s="237" t="s">
        <v>257</v>
      </c>
      <c r="B33" s="248"/>
      <c r="C33" s="245"/>
      <c r="D33" s="249"/>
      <c r="E33" s="240"/>
      <c r="F33" s="241">
        <f t="shared" si="0"/>
        <v>0</v>
      </c>
      <c r="G33" s="242"/>
    </row>
    <row r="34" spans="1:7" s="219" customFormat="1" ht="18" customHeight="1">
      <c r="A34" s="237" t="s">
        <v>258</v>
      </c>
      <c r="B34" s="248"/>
      <c r="C34" s="245"/>
      <c r="D34" s="249"/>
      <c r="E34" s="240"/>
      <c r="F34" s="241">
        <f t="shared" si="0"/>
        <v>0</v>
      </c>
      <c r="G34" s="242"/>
    </row>
    <row r="35" spans="1:7" s="219" customFormat="1" ht="18" customHeight="1">
      <c r="A35" s="237" t="s">
        <v>259</v>
      </c>
      <c r="B35" s="248"/>
      <c r="C35" s="245"/>
      <c r="D35" s="249"/>
      <c r="E35" s="240"/>
      <c r="F35" s="241">
        <f t="shared" si="0"/>
        <v>0</v>
      </c>
      <c r="G35" s="242"/>
    </row>
    <row r="36" spans="1:7" s="219" customFormat="1" ht="18" customHeight="1">
      <c r="A36" s="237" t="s">
        <v>260</v>
      </c>
      <c r="B36" s="248"/>
      <c r="C36" s="245"/>
      <c r="D36" s="249"/>
      <c r="E36" s="240"/>
      <c r="F36" s="241">
        <f t="shared" si="0"/>
        <v>0</v>
      </c>
      <c r="G36" s="242"/>
    </row>
    <row r="37" spans="1:7" s="219" customFormat="1" ht="18" customHeight="1">
      <c r="A37" s="237" t="s">
        <v>261</v>
      </c>
      <c r="B37" s="248"/>
      <c r="C37" s="245"/>
      <c r="D37" s="249"/>
      <c r="E37" s="240"/>
      <c r="F37" s="241">
        <f t="shared" si="0"/>
        <v>0</v>
      </c>
      <c r="G37" s="242"/>
    </row>
    <row r="38" spans="1:7" s="219" customFormat="1" ht="18" customHeight="1">
      <c r="A38" s="237" t="s">
        <v>262</v>
      </c>
      <c r="B38" s="248"/>
      <c r="C38" s="245"/>
      <c r="D38" s="249"/>
      <c r="E38" s="240"/>
      <c r="F38" s="241">
        <f t="shared" si="0"/>
        <v>0</v>
      </c>
      <c r="G38" s="242"/>
    </row>
    <row r="39" spans="1:7" s="219" customFormat="1" ht="18" customHeight="1">
      <c r="A39" s="237" t="s">
        <v>263</v>
      </c>
      <c r="B39" s="248"/>
      <c r="C39" s="245"/>
      <c r="D39" s="249"/>
      <c r="E39" s="240"/>
      <c r="F39" s="241">
        <f t="shared" si="0"/>
        <v>0</v>
      </c>
      <c r="G39" s="242"/>
    </row>
    <row r="40" spans="1:7" s="219" customFormat="1" ht="18" customHeight="1">
      <c r="A40" s="237" t="s">
        <v>264</v>
      </c>
      <c r="B40" s="248"/>
      <c r="C40" s="245"/>
      <c r="D40" s="249"/>
      <c r="E40" s="240"/>
      <c r="F40" s="241">
        <f t="shared" si="0"/>
        <v>0</v>
      </c>
      <c r="G40" s="242"/>
    </row>
    <row r="41" spans="1:7" s="219" customFormat="1" ht="18" customHeight="1">
      <c r="A41" s="860" t="s">
        <v>134</v>
      </c>
      <c r="B41" s="861"/>
      <c r="C41" s="250"/>
      <c r="D41" s="240">
        <f>SUM(D8:D40)</f>
        <v>0</v>
      </c>
      <c r="E41" s="240">
        <f>SUM(E8:E40)</f>
        <v>0</v>
      </c>
      <c r="F41" s="241">
        <f t="shared" si="0"/>
        <v>0</v>
      </c>
      <c r="G41" s="242"/>
    </row>
  </sheetData>
  <mergeCells count="8">
    <mergeCell ref="E6:E7"/>
    <mergeCell ref="F6:F7"/>
    <mergeCell ref="G6:G7"/>
    <mergeCell ref="A41:B41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陈勇
填表日期：2017年7月20日&amp;C&amp;10注册资产评估师：丰玉玲、陈朝辉&amp;R&amp;10共&amp;"Times New Roman,常规"&amp;N&amp;"宋体,常规"页  第&amp;P页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pane ySplit="7" topLeftCell="A39" activePane="bottomLeft" state="frozen"/>
      <selection pane="bottomLeft" activeCell="A8" sqref="A8:M44"/>
    </sheetView>
  </sheetViews>
  <sheetFormatPr defaultColWidth="9" defaultRowHeight="18" customHeight="1"/>
  <cols>
    <col min="1" max="1" width="4.5" style="61" customWidth="1"/>
    <col min="2" max="2" width="22" style="61" customWidth="1"/>
    <col min="3" max="3" width="24.375" style="61" customWidth="1"/>
    <col min="4" max="4" width="12.125" style="3" customWidth="1"/>
    <col min="5" max="5" width="8.75" style="3" customWidth="1"/>
    <col min="6" max="6" width="8.875" style="3" customWidth="1"/>
    <col min="7" max="7" width="7.375" style="3" customWidth="1"/>
    <col min="8" max="8" width="8.375" style="3" customWidth="1"/>
    <col min="9" max="9" width="9.375" style="4" customWidth="1"/>
    <col min="10" max="10" width="13.25" style="4" customWidth="1"/>
    <col min="11" max="11" width="13.125" style="4" customWidth="1"/>
    <col min="12" max="12" width="7.125" style="4" customWidth="1"/>
    <col min="13" max="13" width="14.625" style="107" customWidth="1"/>
    <col min="14" max="14" width="9" style="5"/>
    <col min="15" max="17" width="11.25" style="5" customWidth="1"/>
    <col min="18" max="16384" width="9" style="5"/>
  </cols>
  <sheetData>
    <row r="1" spans="1:16" ht="18" customHeight="1">
      <c r="A1" s="62"/>
      <c r="B1" s="62"/>
      <c r="C1" s="62"/>
      <c r="M1" s="7" t="str">
        <f>"表"&amp;"6-1"</f>
        <v>表6-1</v>
      </c>
    </row>
    <row r="2" spans="1:16" ht="18" customHeight="1">
      <c r="A2" s="671" t="e">
        <f>#REF!</f>
        <v>#REF!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3"/>
      <c r="O2" s="3"/>
      <c r="P2" s="3"/>
    </row>
    <row r="3" spans="1:16" ht="18" customHeight="1">
      <c r="A3" s="10" t="s">
        <v>265</v>
      </c>
      <c r="B3" s="108"/>
      <c r="C3" s="108"/>
      <c r="D3" s="108"/>
      <c r="E3" s="108"/>
      <c r="F3" s="108"/>
      <c r="G3" s="108"/>
      <c r="H3" s="108"/>
      <c r="I3" s="11"/>
      <c r="J3" s="11"/>
      <c r="K3" s="11"/>
      <c r="L3" s="11"/>
      <c r="M3" s="10"/>
    </row>
    <row r="4" spans="1:16" ht="15.75" customHeight="1">
      <c r="A4" s="208" t="e">
        <f>在建工程土建!A4</f>
        <v>#REF!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16" ht="15.75" customHeight="1">
      <c r="A5" s="110" t="s">
        <v>266</v>
      </c>
      <c r="B5" s="110"/>
      <c r="C5" s="110"/>
      <c r="D5" s="110"/>
      <c r="E5" s="110"/>
      <c r="F5" s="110"/>
      <c r="G5" s="110"/>
      <c r="H5" s="111"/>
      <c r="I5" s="111"/>
      <c r="J5" s="111"/>
      <c r="K5" s="111"/>
      <c r="L5" s="111"/>
      <c r="M5" s="111" t="s">
        <v>1</v>
      </c>
      <c r="N5" s="215"/>
    </row>
    <row r="6" spans="1:16" s="207" customFormat="1" ht="20.100000000000001" customHeight="1">
      <c r="A6" s="869" t="s">
        <v>2</v>
      </c>
      <c r="B6" s="847" t="s">
        <v>125</v>
      </c>
      <c r="C6" s="847" t="s">
        <v>267</v>
      </c>
      <c r="D6" s="871" t="s">
        <v>268</v>
      </c>
      <c r="E6" s="847" t="s">
        <v>269</v>
      </c>
      <c r="F6" s="847" t="s">
        <v>270</v>
      </c>
      <c r="G6" s="847" t="s">
        <v>271</v>
      </c>
      <c r="H6" s="847" t="s">
        <v>272</v>
      </c>
      <c r="I6" s="857" t="s">
        <v>273</v>
      </c>
      <c r="J6" s="857" t="s">
        <v>274</v>
      </c>
      <c r="K6" s="857" t="s">
        <v>155</v>
      </c>
      <c r="L6" s="857" t="s">
        <v>17</v>
      </c>
      <c r="M6" s="850" t="s">
        <v>99</v>
      </c>
    </row>
    <row r="7" spans="1:16" s="207" customFormat="1" ht="20.100000000000001" customHeight="1">
      <c r="A7" s="870"/>
      <c r="B7" s="870"/>
      <c r="C7" s="870"/>
      <c r="D7" s="870"/>
      <c r="E7" s="848"/>
      <c r="F7" s="848"/>
      <c r="G7" s="848"/>
      <c r="H7" s="848"/>
      <c r="I7" s="872"/>
      <c r="J7" s="872"/>
      <c r="K7" s="872"/>
      <c r="L7" s="872"/>
      <c r="M7" s="845"/>
    </row>
    <row r="8" spans="1:16" s="207" customFormat="1" ht="20.100000000000001" customHeight="1">
      <c r="A8" s="210"/>
      <c r="B8" s="210"/>
      <c r="C8" s="210"/>
      <c r="D8" s="212"/>
      <c r="E8" s="211"/>
      <c r="F8" s="211"/>
      <c r="G8" s="211"/>
      <c r="H8" s="211"/>
      <c r="I8" s="217"/>
      <c r="J8" s="217"/>
      <c r="K8" s="217"/>
      <c r="L8" s="217"/>
      <c r="M8" s="218"/>
    </row>
    <row r="9" spans="1:16" s="207" customFormat="1" ht="20.100000000000001" customHeight="1">
      <c r="A9" s="210"/>
      <c r="B9" s="210"/>
      <c r="C9" s="210"/>
      <c r="D9" s="212"/>
      <c r="E9" s="211"/>
      <c r="F9" s="211"/>
      <c r="G9" s="211"/>
      <c r="H9" s="211"/>
      <c r="I9" s="217"/>
      <c r="J9" s="217"/>
      <c r="K9" s="217"/>
      <c r="L9" s="217"/>
      <c r="M9" s="218"/>
    </row>
    <row r="10" spans="1:16" s="207" customFormat="1" ht="20.100000000000001" customHeight="1">
      <c r="A10" s="210"/>
      <c r="B10" s="210"/>
      <c r="C10" s="210"/>
      <c r="D10" s="212"/>
      <c r="E10" s="211"/>
      <c r="F10" s="211"/>
      <c r="G10" s="211"/>
      <c r="H10" s="211"/>
      <c r="I10" s="217"/>
      <c r="J10" s="217"/>
      <c r="K10" s="217"/>
      <c r="L10" s="217"/>
      <c r="M10" s="218"/>
    </row>
    <row r="11" spans="1:16" s="207" customFormat="1" ht="20.100000000000001" customHeight="1">
      <c r="A11" s="210"/>
      <c r="B11" s="210"/>
      <c r="C11" s="210"/>
      <c r="D11" s="212"/>
      <c r="E11" s="211"/>
      <c r="F11" s="211"/>
      <c r="G11" s="211"/>
      <c r="H11" s="211"/>
      <c r="I11" s="217"/>
      <c r="J11" s="217"/>
      <c r="K11" s="217"/>
      <c r="L11" s="217"/>
      <c r="M11" s="218"/>
    </row>
    <row r="12" spans="1:16" s="207" customFormat="1" ht="20.100000000000001" customHeight="1">
      <c r="A12" s="210"/>
      <c r="B12" s="210"/>
      <c r="C12" s="210"/>
      <c r="D12" s="212"/>
      <c r="E12" s="211"/>
      <c r="F12" s="211"/>
      <c r="G12" s="211"/>
      <c r="H12" s="211"/>
      <c r="I12" s="217"/>
      <c r="J12" s="217"/>
      <c r="K12" s="217"/>
      <c r="L12" s="217"/>
      <c r="M12" s="218"/>
    </row>
    <row r="13" spans="1:16" s="207" customFormat="1" ht="20.100000000000001" customHeight="1">
      <c r="A13" s="210"/>
      <c r="B13" s="210"/>
      <c r="C13" s="210"/>
      <c r="D13" s="212"/>
      <c r="E13" s="211"/>
      <c r="F13" s="211"/>
      <c r="G13" s="211"/>
      <c r="H13" s="211"/>
      <c r="I13" s="217"/>
      <c r="J13" s="217"/>
      <c r="K13" s="217"/>
      <c r="L13" s="217"/>
      <c r="M13" s="218"/>
    </row>
    <row r="14" spans="1:16" s="207" customFormat="1" ht="20.100000000000001" customHeight="1">
      <c r="A14" s="210"/>
      <c r="B14" s="210"/>
      <c r="C14" s="210"/>
      <c r="D14" s="212"/>
      <c r="E14" s="211"/>
      <c r="F14" s="211"/>
      <c r="G14" s="211"/>
      <c r="H14" s="211"/>
      <c r="I14" s="217"/>
      <c r="J14" s="217"/>
      <c r="K14" s="217"/>
      <c r="L14" s="217"/>
      <c r="M14" s="218"/>
    </row>
    <row r="15" spans="1:16" s="207" customFormat="1" ht="20.100000000000001" customHeight="1">
      <c r="A15" s="210"/>
      <c r="B15" s="210"/>
      <c r="C15" s="210"/>
      <c r="D15" s="212"/>
      <c r="E15" s="211"/>
      <c r="F15" s="211"/>
      <c r="G15" s="211"/>
      <c r="H15" s="211"/>
      <c r="I15" s="217"/>
      <c r="J15" s="217"/>
      <c r="K15" s="217"/>
      <c r="L15" s="217"/>
      <c r="M15" s="218"/>
    </row>
    <row r="16" spans="1:16" s="207" customFormat="1" ht="20.100000000000001" customHeight="1">
      <c r="A16" s="210"/>
      <c r="B16" s="210"/>
      <c r="C16" s="210"/>
      <c r="D16" s="212"/>
      <c r="E16" s="211"/>
      <c r="F16" s="211"/>
      <c r="G16" s="211"/>
      <c r="H16" s="211"/>
      <c r="I16" s="217"/>
      <c r="J16" s="217"/>
      <c r="K16" s="217"/>
      <c r="L16" s="217"/>
      <c r="M16" s="218"/>
    </row>
    <row r="17" spans="1:13" s="207" customFormat="1" ht="20.100000000000001" customHeight="1">
      <c r="A17" s="210"/>
      <c r="B17" s="210"/>
      <c r="C17" s="210"/>
      <c r="D17" s="212"/>
      <c r="E17" s="211"/>
      <c r="F17" s="211"/>
      <c r="G17" s="211"/>
      <c r="H17" s="211"/>
      <c r="I17" s="217"/>
      <c r="J17" s="217"/>
      <c r="K17" s="217"/>
      <c r="L17" s="217"/>
      <c r="M17" s="218"/>
    </row>
    <row r="18" spans="1:13" s="207" customFormat="1" ht="20.100000000000001" customHeight="1">
      <c r="A18" s="210"/>
      <c r="B18" s="210"/>
      <c r="C18" s="210"/>
      <c r="D18" s="212"/>
      <c r="E18" s="211"/>
      <c r="F18" s="211"/>
      <c r="G18" s="211"/>
      <c r="H18" s="211"/>
      <c r="I18" s="217"/>
      <c r="J18" s="217"/>
      <c r="K18" s="217"/>
      <c r="L18" s="217"/>
      <c r="M18" s="218"/>
    </row>
    <row r="19" spans="1:13" s="207" customFormat="1" ht="20.100000000000001" customHeight="1">
      <c r="A19" s="210"/>
      <c r="B19" s="210"/>
      <c r="C19" s="210"/>
      <c r="D19" s="212"/>
      <c r="E19" s="211"/>
      <c r="F19" s="211"/>
      <c r="G19" s="211"/>
      <c r="H19" s="211"/>
      <c r="I19" s="217"/>
      <c r="J19" s="217"/>
      <c r="K19" s="217"/>
      <c r="L19" s="217"/>
      <c r="M19" s="218"/>
    </row>
    <row r="20" spans="1:13" s="207" customFormat="1" ht="20.100000000000001" customHeight="1">
      <c r="A20" s="210"/>
      <c r="B20" s="210"/>
      <c r="C20" s="210"/>
      <c r="D20" s="212"/>
      <c r="E20" s="211"/>
      <c r="F20" s="211"/>
      <c r="G20" s="211"/>
      <c r="H20" s="211"/>
      <c r="I20" s="217"/>
      <c r="J20" s="217"/>
      <c r="K20" s="217"/>
      <c r="L20" s="217"/>
      <c r="M20" s="218"/>
    </row>
    <row r="21" spans="1:13" s="207" customFormat="1" ht="20.100000000000001" customHeight="1">
      <c r="A21" s="210"/>
      <c r="B21" s="210"/>
      <c r="C21" s="210"/>
      <c r="D21" s="212"/>
      <c r="E21" s="211"/>
      <c r="F21" s="211"/>
      <c r="G21" s="211"/>
      <c r="H21" s="211"/>
      <c r="I21" s="217"/>
      <c r="J21" s="217"/>
      <c r="K21" s="217"/>
      <c r="L21" s="217"/>
      <c r="M21" s="218"/>
    </row>
    <row r="22" spans="1:13" s="207" customFormat="1" ht="20.100000000000001" customHeight="1">
      <c r="A22" s="210"/>
      <c r="B22" s="210"/>
      <c r="C22" s="210"/>
      <c r="D22" s="212"/>
      <c r="E22" s="211"/>
      <c r="F22" s="211"/>
      <c r="G22" s="211"/>
      <c r="H22" s="211"/>
      <c r="I22" s="217"/>
      <c r="J22" s="217"/>
      <c r="K22" s="217"/>
      <c r="L22" s="217"/>
      <c r="M22" s="218"/>
    </row>
    <row r="23" spans="1:13" s="207" customFormat="1" ht="20.100000000000001" customHeight="1">
      <c r="A23" s="210"/>
      <c r="B23" s="210"/>
      <c r="C23" s="210"/>
      <c r="D23" s="212"/>
      <c r="E23" s="211"/>
      <c r="F23" s="211"/>
      <c r="G23" s="211"/>
      <c r="H23" s="211"/>
      <c r="I23" s="217"/>
      <c r="J23" s="217"/>
      <c r="K23" s="217"/>
      <c r="L23" s="217"/>
      <c r="M23" s="218"/>
    </row>
    <row r="24" spans="1:13" s="207" customFormat="1" ht="20.100000000000001" customHeight="1">
      <c r="A24" s="210"/>
      <c r="B24" s="210"/>
      <c r="C24" s="210"/>
      <c r="D24" s="212"/>
      <c r="E24" s="211"/>
      <c r="F24" s="211"/>
      <c r="G24" s="211"/>
      <c r="H24" s="211"/>
      <c r="I24" s="217"/>
      <c r="J24" s="217"/>
      <c r="K24" s="217"/>
      <c r="L24" s="217"/>
      <c r="M24" s="218"/>
    </row>
    <row r="25" spans="1:13" s="207" customFormat="1" ht="20.100000000000001" customHeight="1">
      <c r="A25" s="210"/>
      <c r="B25" s="210"/>
      <c r="C25" s="210"/>
      <c r="D25" s="212"/>
      <c r="E25" s="211"/>
      <c r="F25" s="211"/>
      <c r="G25" s="211"/>
      <c r="H25" s="211"/>
      <c r="I25" s="217"/>
      <c r="J25" s="217"/>
      <c r="K25" s="217"/>
      <c r="L25" s="217"/>
      <c r="M25" s="218"/>
    </row>
    <row r="26" spans="1:13" s="207" customFormat="1" ht="20.100000000000001" customHeight="1">
      <c r="A26" s="210"/>
      <c r="B26" s="210"/>
      <c r="C26" s="210"/>
      <c r="D26" s="212"/>
      <c r="E26" s="211"/>
      <c r="F26" s="211"/>
      <c r="G26" s="211"/>
      <c r="H26" s="211"/>
      <c r="I26" s="217"/>
      <c r="J26" s="217"/>
      <c r="K26" s="217"/>
      <c r="L26" s="217"/>
      <c r="M26" s="218"/>
    </row>
    <row r="27" spans="1:13" s="207" customFormat="1" ht="20.100000000000001" customHeight="1">
      <c r="A27" s="210"/>
      <c r="B27" s="210"/>
      <c r="C27" s="210"/>
      <c r="D27" s="212"/>
      <c r="E27" s="211"/>
      <c r="F27" s="211"/>
      <c r="G27" s="211"/>
      <c r="H27" s="211"/>
      <c r="I27" s="217"/>
      <c r="J27" s="217"/>
      <c r="K27" s="217"/>
      <c r="L27" s="217"/>
      <c r="M27" s="218"/>
    </row>
    <row r="28" spans="1:13" s="207" customFormat="1" ht="20.100000000000001" customHeight="1">
      <c r="A28" s="210"/>
      <c r="B28" s="210"/>
      <c r="C28" s="210"/>
      <c r="D28" s="212"/>
      <c r="E28" s="211"/>
      <c r="F28" s="211"/>
      <c r="G28" s="211"/>
      <c r="H28" s="211"/>
      <c r="I28" s="217"/>
      <c r="J28" s="217"/>
      <c r="K28" s="217"/>
      <c r="L28" s="217"/>
      <c r="M28" s="218"/>
    </row>
    <row r="29" spans="1:13" s="207" customFormat="1" ht="20.100000000000001" customHeight="1">
      <c r="A29" s="210"/>
      <c r="B29" s="210"/>
      <c r="C29" s="210"/>
      <c r="D29" s="212"/>
      <c r="E29" s="211"/>
      <c r="F29" s="211"/>
      <c r="G29" s="211"/>
      <c r="H29" s="211"/>
      <c r="I29" s="217"/>
      <c r="J29" s="217"/>
      <c r="K29" s="217"/>
      <c r="L29" s="217"/>
      <c r="M29" s="218"/>
    </row>
    <row r="30" spans="1:13" s="207" customFormat="1" ht="20.100000000000001" customHeight="1">
      <c r="A30" s="210"/>
      <c r="B30" s="210"/>
      <c r="C30" s="210"/>
      <c r="D30" s="212"/>
      <c r="E30" s="211"/>
      <c r="F30" s="211"/>
      <c r="G30" s="211"/>
      <c r="H30" s="211"/>
      <c r="I30" s="217"/>
      <c r="J30" s="217"/>
      <c r="K30" s="217"/>
      <c r="L30" s="217"/>
      <c r="M30" s="218"/>
    </row>
    <row r="31" spans="1:13" s="207" customFormat="1" ht="20.100000000000001" customHeight="1">
      <c r="A31" s="210"/>
      <c r="B31" s="210"/>
      <c r="C31" s="210"/>
      <c r="D31" s="212"/>
      <c r="E31" s="211"/>
      <c r="F31" s="211"/>
      <c r="G31" s="211"/>
      <c r="H31" s="211"/>
      <c r="I31" s="217"/>
      <c r="J31" s="217"/>
      <c r="K31" s="217"/>
      <c r="L31" s="217"/>
      <c r="M31" s="218"/>
    </row>
    <row r="32" spans="1:13" s="207" customFormat="1" ht="20.100000000000001" customHeight="1">
      <c r="A32" s="210"/>
      <c r="B32" s="210"/>
      <c r="C32" s="210"/>
      <c r="D32" s="212"/>
      <c r="E32" s="211"/>
      <c r="F32" s="211"/>
      <c r="G32" s="211"/>
      <c r="H32" s="211"/>
      <c r="I32" s="217"/>
      <c r="J32" s="217"/>
      <c r="K32" s="217"/>
      <c r="L32" s="217"/>
      <c r="M32" s="218"/>
    </row>
    <row r="33" spans="1:13" s="207" customFormat="1" ht="20.100000000000001" customHeight="1">
      <c r="A33" s="210"/>
      <c r="B33" s="210"/>
      <c r="C33" s="210"/>
      <c r="D33" s="212"/>
      <c r="E33" s="211"/>
      <c r="F33" s="211"/>
      <c r="G33" s="211"/>
      <c r="H33" s="211"/>
      <c r="I33" s="217"/>
      <c r="J33" s="217"/>
      <c r="K33" s="217"/>
      <c r="L33" s="217"/>
      <c r="M33" s="218"/>
    </row>
    <row r="34" spans="1:13" s="207" customFormat="1" ht="20.100000000000001" customHeight="1">
      <c r="A34" s="210"/>
      <c r="B34" s="210"/>
      <c r="C34" s="210"/>
      <c r="D34" s="212"/>
      <c r="E34" s="211"/>
      <c r="F34" s="211"/>
      <c r="G34" s="211"/>
      <c r="H34" s="211"/>
      <c r="I34" s="217"/>
      <c r="J34" s="217"/>
      <c r="K34" s="217"/>
      <c r="L34" s="217"/>
      <c r="M34" s="218"/>
    </row>
    <row r="35" spans="1:13" s="207" customFormat="1" ht="20.100000000000001" customHeight="1">
      <c r="A35" s="210"/>
      <c r="B35" s="210"/>
      <c r="C35" s="210"/>
      <c r="D35" s="212"/>
      <c r="E35" s="211"/>
      <c r="F35" s="211"/>
      <c r="G35" s="211"/>
      <c r="H35" s="211"/>
      <c r="I35" s="217"/>
      <c r="J35" s="217"/>
      <c r="K35" s="217"/>
      <c r="L35" s="217"/>
      <c r="M35" s="218"/>
    </row>
    <row r="36" spans="1:13" s="207" customFormat="1" ht="20.100000000000001" customHeight="1">
      <c r="A36" s="210"/>
      <c r="B36" s="210"/>
      <c r="C36" s="210"/>
      <c r="D36" s="212"/>
      <c r="E36" s="211"/>
      <c r="F36" s="211"/>
      <c r="G36" s="211"/>
      <c r="H36" s="211"/>
      <c r="I36" s="217"/>
      <c r="J36" s="217"/>
      <c r="K36" s="217"/>
      <c r="L36" s="217"/>
      <c r="M36" s="218"/>
    </row>
    <row r="37" spans="1:13" s="207" customFormat="1" ht="20.100000000000001" customHeight="1">
      <c r="A37" s="210"/>
      <c r="B37" s="210"/>
      <c r="C37" s="210"/>
      <c r="D37" s="212"/>
      <c r="E37" s="211"/>
      <c r="F37" s="211"/>
      <c r="G37" s="211"/>
      <c r="H37" s="211"/>
      <c r="I37" s="217"/>
      <c r="J37" s="217"/>
      <c r="K37" s="217"/>
      <c r="L37" s="217"/>
      <c r="M37" s="218"/>
    </row>
    <row r="38" spans="1:13" s="207" customFormat="1" ht="20.100000000000001" customHeight="1">
      <c r="A38" s="210"/>
      <c r="B38" s="210"/>
      <c r="C38" s="210"/>
      <c r="D38" s="212"/>
      <c r="E38" s="211"/>
      <c r="F38" s="211"/>
      <c r="G38" s="211"/>
      <c r="H38" s="211"/>
      <c r="I38" s="217"/>
      <c r="J38" s="217"/>
      <c r="K38" s="217"/>
      <c r="L38" s="217"/>
      <c r="M38" s="218"/>
    </row>
    <row r="39" spans="1:13" s="207" customFormat="1" ht="20.100000000000001" customHeight="1">
      <c r="A39" s="210"/>
      <c r="B39" s="210"/>
      <c r="C39" s="210"/>
      <c r="D39" s="212"/>
      <c r="E39" s="211"/>
      <c r="F39" s="211"/>
      <c r="G39" s="211"/>
      <c r="H39" s="211"/>
      <c r="I39" s="217"/>
      <c r="J39" s="217"/>
      <c r="K39" s="217"/>
      <c r="L39" s="217"/>
      <c r="M39" s="218"/>
    </row>
    <row r="40" spans="1:13" s="207" customFormat="1" ht="20.100000000000001" customHeight="1">
      <c r="A40" s="210"/>
      <c r="B40" s="210"/>
      <c r="C40" s="210"/>
      <c r="D40" s="212"/>
      <c r="E40" s="211"/>
      <c r="F40" s="211"/>
      <c r="G40" s="211"/>
      <c r="H40" s="211"/>
      <c r="I40" s="217"/>
      <c r="J40" s="217"/>
      <c r="K40" s="217"/>
      <c r="L40" s="217"/>
      <c r="M40" s="218"/>
    </row>
    <row r="41" spans="1:13" s="207" customFormat="1" ht="20.100000000000001" customHeight="1">
      <c r="A41" s="210"/>
      <c r="B41" s="210"/>
      <c r="C41" s="210"/>
      <c r="D41" s="212"/>
      <c r="E41" s="211"/>
      <c r="F41" s="211"/>
      <c r="G41" s="211"/>
      <c r="H41" s="211"/>
      <c r="I41" s="217"/>
      <c r="J41" s="217"/>
      <c r="K41" s="217"/>
      <c r="L41" s="217"/>
      <c r="M41" s="218"/>
    </row>
    <row r="42" spans="1:13" s="207" customFormat="1" ht="20.100000000000001" customHeight="1">
      <c r="A42" s="210"/>
      <c r="B42" s="210"/>
      <c r="C42" s="210"/>
      <c r="D42" s="212"/>
      <c r="E42" s="211"/>
      <c r="F42" s="211"/>
      <c r="G42" s="211"/>
      <c r="H42" s="211"/>
      <c r="I42" s="217"/>
      <c r="J42" s="217"/>
      <c r="K42" s="217"/>
      <c r="L42" s="217"/>
      <c r="M42" s="218"/>
    </row>
    <row r="43" spans="1:13" s="207" customFormat="1" ht="20.100000000000001" customHeight="1">
      <c r="A43" s="210"/>
      <c r="B43" s="210"/>
      <c r="C43" s="210"/>
      <c r="D43" s="212"/>
      <c r="E43" s="211"/>
      <c r="F43" s="211"/>
      <c r="G43" s="211"/>
      <c r="H43" s="211"/>
      <c r="I43" s="217"/>
      <c r="J43" s="217"/>
      <c r="K43" s="217"/>
      <c r="L43" s="217"/>
      <c r="M43" s="218"/>
    </row>
    <row r="44" spans="1:13" s="207" customFormat="1" ht="20.100000000000001" customHeight="1">
      <c r="A44" s="210"/>
      <c r="B44" s="210"/>
      <c r="C44" s="210"/>
      <c r="D44" s="212"/>
      <c r="E44" s="211"/>
      <c r="F44" s="211"/>
      <c r="G44" s="211"/>
      <c r="H44" s="211"/>
      <c r="I44" s="217"/>
      <c r="J44" s="217"/>
      <c r="K44" s="217"/>
      <c r="L44" s="217"/>
      <c r="M44" s="218"/>
    </row>
    <row r="45" spans="1:13" ht="23.1" customHeight="1">
      <c r="A45" s="854" t="s">
        <v>275</v>
      </c>
      <c r="B45" s="868"/>
      <c r="C45" s="116"/>
      <c r="D45" s="116"/>
      <c r="E45" s="116"/>
      <c r="F45" s="116"/>
      <c r="G45" s="116"/>
      <c r="H45" s="116"/>
      <c r="I45" s="117">
        <f>SUM(I8:I44)</f>
        <v>0</v>
      </c>
      <c r="J45" s="117">
        <f t="shared" ref="J45:L45" si="0">SUM(J8:J44)</f>
        <v>0</v>
      </c>
      <c r="K45" s="117">
        <f t="shared" si="0"/>
        <v>0</v>
      </c>
      <c r="L45" s="117">
        <f t="shared" si="0"/>
        <v>0</v>
      </c>
      <c r="M45" s="118"/>
    </row>
    <row r="46" spans="1:13" ht="23.1" customHeight="1">
      <c r="A46" s="213"/>
      <c r="B46" s="214"/>
      <c r="D46" s="61"/>
      <c r="E46" s="61"/>
      <c r="F46" s="61"/>
      <c r="G46" s="61"/>
      <c r="H46" s="61"/>
    </row>
    <row r="47" spans="1:13" ht="23.1" customHeight="1">
      <c r="G47" s="27"/>
    </row>
    <row r="48" spans="1:13" ht="18" customHeight="1">
      <c r="G48" s="27"/>
    </row>
  </sheetData>
  <mergeCells count="15">
    <mergeCell ref="A2:M2"/>
    <mergeCell ref="A45:B4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56"/>
  <sheetViews>
    <sheetView tabSelected="1" workbookViewId="0">
      <pane xSplit="1" ySplit="7" topLeftCell="B8" activePane="bottomRight" state="frozen"/>
      <selection pane="topRight"/>
      <selection pane="bottomLeft"/>
      <selection pane="bottomRight" activeCell="K142" sqref="K142"/>
    </sheetView>
  </sheetViews>
  <sheetFormatPr defaultColWidth="9" defaultRowHeight="5.65" customHeight="1"/>
  <cols>
    <col min="1" max="1" width="6.125" style="175" customWidth="1"/>
    <col min="2" max="2" width="21.75" style="177" customWidth="1"/>
    <col min="3" max="3" width="6.375" style="178" hidden="1" customWidth="1"/>
    <col min="4" max="4" width="7.875" style="175" hidden="1" customWidth="1"/>
    <col min="5" max="6" width="4.625" style="178" customWidth="1"/>
    <col min="7" max="8" width="8.875" style="179" customWidth="1"/>
    <col min="9" max="9" width="12.625" style="180" customWidth="1"/>
    <col min="10" max="10" width="10.625" style="180" customWidth="1"/>
    <col min="11" max="11" width="9.625" style="180" customWidth="1"/>
    <col min="12" max="12" width="5.125" style="181" customWidth="1"/>
    <col min="13" max="13" width="9.5" style="182" customWidth="1"/>
    <col min="14" max="14" width="9.25" style="180" customWidth="1"/>
    <col min="15" max="15" width="17.375" style="174" customWidth="1"/>
    <col min="16" max="16" width="12.75" style="174" hidden="1" customWidth="1"/>
    <col min="17" max="17" width="10.5" style="174" hidden="1" customWidth="1"/>
    <col min="18" max="18" width="9" style="174" hidden="1" customWidth="1"/>
    <col min="19" max="20" width="10.5" style="174" hidden="1" customWidth="1"/>
    <col min="21" max="22" width="9" style="174" hidden="1" customWidth="1"/>
    <col min="23" max="23" width="12.125" style="174" hidden="1" customWidth="1"/>
    <col min="24" max="24" width="9" style="174" hidden="1" customWidth="1"/>
    <col min="25" max="250" width="9" style="174"/>
    <col min="251" max="16384" width="9" style="183"/>
  </cols>
  <sheetData>
    <row r="1" spans="1:250" ht="14.25">
      <c r="A1" s="873" t="s">
        <v>94</v>
      </c>
      <c r="B1" s="873"/>
      <c r="C1" s="874"/>
      <c r="D1" s="873"/>
      <c r="E1" s="874"/>
      <c r="F1" s="874"/>
      <c r="G1" s="873"/>
      <c r="H1" s="873"/>
      <c r="I1" s="873"/>
      <c r="J1" s="873"/>
      <c r="K1" s="873"/>
      <c r="L1" s="875"/>
      <c r="M1" s="873"/>
      <c r="N1" s="876"/>
      <c r="O1" s="873"/>
    </row>
    <row r="2" spans="1:250" ht="18" customHeight="1">
      <c r="A2" s="877" t="s">
        <v>276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8"/>
      <c r="M2" s="877"/>
      <c r="N2" s="879"/>
      <c r="O2" s="877"/>
    </row>
    <row r="3" spans="1:250" ht="18" customHeight="1">
      <c r="A3" s="873" t="s">
        <v>95</v>
      </c>
      <c r="B3" s="873"/>
      <c r="C3" s="874"/>
      <c r="D3" s="873"/>
      <c r="E3" s="874"/>
      <c r="F3" s="874"/>
      <c r="G3" s="873"/>
      <c r="H3" s="873"/>
      <c r="I3" s="873"/>
      <c r="J3" s="873"/>
      <c r="K3" s="873"/>
      <c r="L3" s="873"/>
      <c r="M3" s="873"/>
      <c r="N3" s="873"/>
      <c r="O3" s="873"/>
    </row>
    <row r="4" spans="1:250" ht="15.75" customHeight="1">
      <c r="A4" s="175" t="s">
        <v>96</v>
      </c>
      <c r="M4" s="880" t="s">
        <v>1</v>
      </c>
      <c r="N4" s="881"/>
      <c r="O4" s="880"/>
    </row>
    <row r="5" spans="1:250" s="174" customFormat="1" ht="15.75" customHeight="1">
      <c r="A5" s="175" t="str">
        <f>'固定资产-运输设备'!A5</f>
        <v>单位名称：湖南省教育招生考试服务中心</v>
      </c>
      <c r="B5" s="177"/>
      <c r="C5" s="178"/>
      <c r="D5" s="175"/>
      <c r="E5" s="178"/>
      <c r="F5" s="178"/>
      <c r="G5" s="179"/>
      <c r="H5" s="179"/>
      <c r="I5" s="180"/>
      <c r="J5" s="180"/>
      <c r="K5" s="180"/>
      <c r="L5" s="181"/>
      <c r="M5" s="880" t="s">
        <v>1</v>
      </c>
      <c r="N5" s="881"/>
      <c r="O5" s="880"/>
    </row>
    <row r="6" spans="1:250" s="175" customFormat="1" ht="12.75" customHeight="1">
      <c r="A6" s="885" t="s">
        <v>2</v>
      </c>
      <c r="B6" s="886" t="s">
        <v>166</v>
      </c>
      <c r="C6" s="888" t="s">
        <v>78</v>
      </c>
      <c r="D6" s="888" t="s">
        <v>168</v>
      </c>
      <c r="E6" s="886" t="s">
        <v>98</v>
      </c>
      <c r="F6" s="888" t="s">
        <v>82</v>
      </c>
      <c r="G6" s="889" t="s">
        <v>175</v>
      </c>
      <c r="H6" s="889" t="s">
        <v>176</v>
      </c>
      <c r="I6" s="882" t="s">
        <v>16</v>
      </c>
      <c r="J6" s="882"/>
      <c r="K6" s="883" t="s">
        <v>17</v>
      </c>
      <c r="L6" s="884"/>
      <c r="M6" s="883"/>
      <c r="N6" s="882" t="s">
        <v>170</v>
      </c>
      <c r="O6" s="891" t="s">
        <v>99</v>
      </c>
      <c r="P6" s="181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</row>
    <row r="7" spans="1:250" s="176" customFormat="1" ht="12.75" customHeight="1">
      <c r="A7" s="885"/>
      <c r="B7" s="887"/>
      <c r="C7" s="888"/>
      <c r="D7" s="888"/>
      <c r="E7" s="888"/>
      <c r="F7" s="888"/>
      <c r="G7" s="889"/>
      <c r="H7" s="889"/>
      <c r="I7" s="191" t="s">
        <v>131</v>
      </c>
      <c r="J7" s="191" t="s">
        <v>132</v>
      </c>
      <c r="K7" s="191" t="s">
        <v>131</v>
      </c>
      <c r="L7" s="193" t="s">
        <v>156</v>
      </c>
      <c r="M7" s="192" t="s">
        <v>132</v>
      </c>
      <c r="N7" s="890"/>
      <c r="O7" s="891"/>
      <c r="P7" s="194">
        <v>44043</v>
      </c>
    </row>
    <row r="8" spans="1:250" s="175" customFormat="1" ht="19.5" customHeight="1">
      <c r="A8" s="184">
        <v>1</v>
      </c>
      <c r="B8" s="186" t="s">
        <v>277</v>
      </c>
      <c r="C8" s="187"/>
      <c r="D8" s="186"/>
      <c r="E8" s="184" t="s">
        <v>100</v>
      </c>
      <c r="F8" s="184">
        <v>4</v>
      </c>
      <c r="G8" s="184">
        <v>2014.01</v>
      </c>
      <c r="H8" s="184">
        <v>2014.01</v>
      </c>
      <c r="I8" s="195">
        <v>2400</v>
      </c>
      <c r="J8" s="195">
        <v>0</v>
      </c>
      <c r="K8" s="196"/>
      <c r="L8" s="197"/>
      <c r="M8" s="196">
        <v>84</v>
      </c>
      <c r="N8" s="198">
        <f t="shared" ref="N8:N71" si="0">IF(J8=0,0,ROUND((M8-J8)/J8*100,2))</f>
        <v>0</v>
      </c>
      <c r="O8" s="186" t="s">
        <v>278</v>
      </c>
      <c r="P8" s="175" t="e">
        <f>DATEDIF(#REF!,$P$7,"y")</f>
        <v>#REF!</v>
      </c>
      <c r="Q8" s="175" t="e">
        <f>($P$7-#REF!)/365</f>
        <v>#REF!</v>
      </c>
      <c r="R8" s="201">
        <v>5</v>
      </c>
      <c r="S8" s="175" t="e">
        <f>R8-Q8</f>
        <v>#REF!</v>
      </c>
      <c r="T8" s="175" t="e">
        <f>S8/R8</f>
        <v>#REF!</v>
      </c>
    </row>
    <row r="9" spans="1:250" s="175" customFormat="1" ht="19.5" customHeight="1">
      <c r="A9" s="184">
        <v>2</v>
      </c>
      <c r="B9" s="186" t="s">
        <v>279</v>
      </c>
      <c r="C9" s="187"/>
      <c r="D9" s="186"/>
      <c r="E9" s="184" t="s">
        <v>280</v>
      </c>
      <c r="F9" s="184">
        <v>4</v>
      </c>
      <c r="G9" s="184">
        <v>2014.01</v>
      </c>
      <c r="H9" s="184">
        <v>2014.01</v>
      </c>
      <c r="I9" s="195">
        <v>3000</v>
      </c>
      <c r="J9" s="195">
        <v>0</v>
      </c>
      <c r="K9" s="196"/>
      <c r="L9" s="197"/>
      <c r="M9" s="196">
        <v>105</v>
      </c>
      <c r="N9" s="198">
        <f t="shared" si="0"/>
        <v>0</v>
      </c>
      <c r="O9" s="186" t="s">
        <v>278</v>
      </c>
      <c r="R9" s="201"/>
    </row>
    <row r="10" spans="1:250" s="175" customFormat="1" ht="19.5" customHeight="1">
      <c r="A10" s="184">
        <v>3</v>
      </c>
      <c r="B10" s="186" t="s">
        <v>281</v>
      </c>
      <c r="C10" s="187"/>
      <c r="D10" s="186"/>
      <c r="E10" s="184" t="s">
        <v>100</v>
      </c>
      <c r="F10" s="184">
        <v>1</v>
      </c>
      <c r="G10" s="184">
        <v>2014.01</v>
      </c>
      <c r="H10" s="184">
        <v>2014.01</v>
      </c>
      <c r="I10" s="195">
        <v>350</v>
      </c>
      <c r="J10" s="195">
        <v>0</v>
      </c>
      <c r="K10" s="196"/>
      <c r="L10" s="197"/>
      <c r="M10" s="196">
        <v>13</v>
      </c>
      <c r="N10" s="198">
        <f t="shared" si="0"/>
        <v>0</v>
      </c>
      <c r="O10" s="186" t="s">
        <v>278</v>
      </c>
      <c r="R10" s="201"/>
    </row>
    <row r="11" spans="1:250" s="175" customFormat="1" ht="19.5" customHeight="1">
      <c r="A11" s="184">
        <v>4</v>
      </c>
      <c r="B11" s="186" t="s">
        <v>282</v>
      </c>
      <c r="C11" s="187"/>
      <c r="D11" s="186"/>
      <c r="E11" s="184" t="s">
        <v>280</v>
      </c>
      <c r="F11" s="184">
        <v>2</v>
      </c>
      <c r="G11" s="184">
        <v>2014.01</v>
      </c>
      <c r="H11" s="184">
        <v>2014.01</v>
      </c>
      <c r="I11" s="195">
        <v>1200</v>
      </c>
      <c r="J11" s="195">
        <v>0</v>
      </c>
      <c r="K11" s="196"/>
      <c r="L11" s="197"/>
      <c r="M11" s="196">
        <v>42</v>
      </c>
      <c r="N11" s="198">
        <f t="shared" si="0"/>
        <v>0</v>
      </c>
      <c r="O11" s="186" t="s">
        <v>278</v>
      </c>
      <c r="R11" s="201"/>
    </row>
    <row r="12" spans="1:250" s="175" customFormat="1" ht="19.5" customHeight="1">
      <c r="A12" s="184">
        <v>5</v>
      </c>
      <c r="B12" s="186" t="s">
        <v>283</v>
      </c>
      <c r="C12" s="187"/>
      <c r="D12" s="186"/>
      <c r="E12" s="184" t="s">
        <v>280</v>
      </c>
      <c r="F12" s="184">
        <v>4</v>
      </c>
      <c r="G12" s="184">
        <v>2014.01</v>
      </c>
      <c r="H12" s="184">
        <v>2014.01</v>
      </c>
      <c r="I12" s="195">
        <v>3120</v>
      </c>
      <c r="J12" s="195">
        <v>0</v>
      </c>
      <c r="K12" s="196"/>
      <c r="L12" s="197"/>
      <c r="M12" s="196">
        <v>109</v>
      </c>
      <c r="N12" s="198">
        <f t="shared" si="0"/>
        <v>0</v>
      </c>
      <c r="O12" s="186" t="s">
        <v>278</v>
      </c>
      <c r="R12" s="201"/>
    </row>
    <row r="13" spans="1:250" s="175" customFormat="1" ht="19.5" customHeight="1">
      <c r="A13" s="184">
        <v>6</v>
      </c>
      <c r="B13" s="186" t="s">
        <v>283</v>
      </c>
      <c r="C13" s="187"/>
      <c r="D13" s="186"/>
      <c r="E13" s="184" t="s">
        <v>280</v>
      </c>
      <c r="F13" s="184">
        <v>2</v>
      </c>
      <c r="G13" s="184">
        <v>2014.01</v>
      </c>
      <c r="H13" s="184">
        <v>2014.01</v>
      </c>
      <c r="I13" s="195">
        <v>1160</v>
      </c>
      <c r="J13" s="195">
        <v>0</v>
      </c>
      <c r="K13" s="196"/>
      <c r="L13" s="197"/>
      <c r="M13" s="196">
        <v>41</v>
      </c>
      <c r="N13" s="198">
        <f t="shared" si="0"/>
        <v>0</v>
      </c>
      <c r="O13" s="186" t="s">
        <v>278</v>
      </c>
      <c r="R13" s="201"/>
    </row>
    <row r="14" spans="1:250" s="175" customFormat="1" ht="19.5" customHeight="1">
      <c r="A14" s="184">
        <v>7</v>
      </c>
      <c r="B14" s="186" t="s">
        <v>284</v>
      </c>
      <c r="C14" s="188"/>
      <c r="D14" s="186"/>
      <c r="E14" s="184" t="s">
        <v>100</v>
      </c>
      <c r="F14" s="184">
        <v>1</v>
      </c>
      <c r="G14" s="184">
        <v>2014.01</v>
      </c>
      <c r="H14" s="184">
        <v>2014.01</v>
      </c>
      <c r="I14" s="195">
        <v>600</v>
      </c>
      <c r="J14" s="195">
        <v>0</v>
      </c>
      <c r="K14" s="196"/>
      <c r="L14" s="197"/>
      <c r="M14" s="196">
        <v>21</v>
      </c>
      <c r="N14" s="198">
        <f t="shared" si="0"/>
        <v>0</v>
      </c>
      <c r="O14" s="186" t="s">
        <v>278</v>
      </c>
      <c r="R14" s="201"/>
    </row>
    <row r="15" spans="1:250" s="175" customFormat="1" ht="19.5" customHeight="1">
      <c r="A15" s="184">
        <v>8</v>
      </c>
      <c r="B15" s="186" t="s">
        <v>285</v>
      </c>
      <c r="C15" s="188"/>
      <c r="D15" s="186"/>
      <c r="E15" s="184" t="s">
        <v>280</v>
      </c>
      <c r="F15" s="184">
        <v>2</v>
      </c>
      <c r="G15" s="184">
        <v>2014.01</v>
      </c>
      <c r="H15" s="184">
        <v>2014.01</v>
      </c>
      <c r="I15" s="195">
        <v>1400</v>
      </c>
      <c r="J15" s="195">
        <v>0</v>
      </c>
      <c r="K15" s="196"/>
      <c r="L15" s="197"/>
      <c r="M15" s="196">
        <v>49</v>
      </c>
      <c r="N15" s="198">
        <f t="shared" si="0"/>
        <v>0</v>
      </c>
      <c r="O15" s="186" t="s">
        <v>278</v>
      </c>
      <c r="R15" s="201"/>
    </row>
    <row r="16" spans="1:250" s="175" customFormat="1" ht="19.5" customHeight="1">
      <c r="A16" s="184">
        <v>9</v>
      </c>
      <c r="B16" s="186" t="s">
        <v>286</v>
      </c>
      <c r="C16" s="187"/>
      <c r="D16" s="186"/>
      <c r="E16" s="184" t="s">
        <v>101</v>
      </c>
      <c r="F16" s="184">
        <v>1</v>
      </c>
      <c r="G16" s="184">
        <v>2016.06</v>
      </c>
      <c r="H16" s="184">
        <v>2016.06</v>
      </c>
      <c r="I16" s="195">
        <v>1780</v>
      </c>
      <c r="J16" s="195">
        <v>0</v>
      </c>
      <c r="K16" s="196"/>
      <c r="L16" s="197"/>
      <c r="M16" s="196">
        <v>62</v>
      </c>
      <c r="N16" s="198">
        <f t="shared" si="0"/>
        <v>0</v>
      </c>
      <c r="O16" s="186" t="s">
        <v>278</v>
      </c>
      <c r="R16" s="201"/>
    </row>
    <row r="17" spans="1:18" s="175" customFormat="1" ht="19.5" customHeight="1">
      <c r="A17" s="184">
        <v>10</v>
      </c>
      <c r="B17" s="186" t="s">
        <v>287</v>
      </c>
      <c r="C17" s="187"/>
      <c r="D17" s="186"/>
      <c r="E17" s="184" t="s">
        <v>101</v>
      </c>
      <c r="F17" s="184">
        <v>1</v>
      </c>
      <c r="G17" s="184">
        <v>2016.06</v>
      </c>
      <c r="H17" s="184">
        <v>2016.06</v>
      </c>
      <c r="I17" s="195">
        <v>1780</v>
      </c>
      <c r="J17" s="195">
        <v>0</v>
      </c>
      <c r="K17" s="196"/>
      <c r="L17" s="197"/>
      <c r="M17" s="196">
        <v>62</v>
      </c>
      <c r="N17" s="198">
        <f t="shared" si="0"/>
        <v>0</v>
      </c>
      <c r="O17" s="186" t="s">
        <v>278</v>
      </c>
      <c r="R17" s="201"/>
    </row>
    <row r="18" spans="1:18" s="175" customFormat="1" ht="19.5" customHeight="1">
      <c r="A18" s="184">
        <v>11</v>
      </c>
      <c r="B18" s="186" t="s">
        <v>288</v>
      </c>
      <c r="C18" s="187"/>
      <c r="D18" s="186"/>
      <c r="E18" s="189" t="s">
        <v>101</v>
      </c>
      <c r="F18" s="189">
        <v>1</v>
      </c>
      <c r="G18" s="190">
        <v>2016.1</v>
      </c>
      <c r="H18" s="190">
        <v>2016.1</v>
      </c>
      <c r="I18" s="195">
        <v>4360</v>
      </c>
      <c r="J18" s="195">
        <v>0</v>
      </c>
      <c r="K18" s="196"/>
      <c r="L18" s="197"/>
      <c r="M18" s="196">
        <v>244</v>
      </c>
      <c r="N18" s="198">
        <f t="shared" si="0"/>
        <v>0</v>
      </c>
      <c r="O18" s="186" t="s">
        <v>278</v>
      </c>
      <c r="R18" s="201"/>
    </row>
    <row r="19" spans="1:18" s="175" customFormat="1" ht="19.5" customHeight="1">
      <c r="A19" s="184">
        <v>12</v>
      </c>
      <c r="B19" s="186" t="s">
        <v>289</v>
      </c>
      <c r="C19" s="187"/>
      <c r="D19" s="186"/>
      <c r="E19" s="189" t="s">
        <v>101</v>
      </c>
      <c r="F19" s="189">
        <v>1</v>
      </c>
      <c r="G19" s="190">
        <v>2016.1</v>
      </c>
      <c r="H19" s="190">
        <v>2016.1</v>
      </c>
      <c r="I19" s="195">
        <v>1200</v>
      </c>
      <c r="J19" s="195">
        <v>0</v>
      </c>
      <c r="K19" s="196"/>
      <c r="L19" s="197"/>
      <c r="M19" s="196">
        <v>67</v>
      </c>
      <c r="N19" s="198">
        <f t="shared" si="0"/>
        <v>0</v>
      </c>
      <c r="O19" s="186" t="s">
        <v>278</v>
      </c>
      <c r="R19" s="201"/>
    </row>
    <row r="20" spans="1:18" s="175" customFormat="1" ht="19.5" customHeight="1">
      <c r="A20" s="184">
        <v>13</v>
      </c>
      <c r="B20" s="186" t="s">
        <v>290</v>
      </c>
      <c r="C20" s="187"/>
      <c r="D20" s="186"/>
      <c r="E20" s="189" t="s">
        <v>101</v>
      </c>
      <c r="F20" s="189">
        <v>1</v>
      </c>
      <c r="G20" s="190">
        <v>2016.1</v>
      </c>
      <c r="H20" s="190">
        <v>2016.1</v>
      </c>
      <c r="I20" s="195">
        <v>6200</v>
      </c>
      <c r="J20" s="195">
        <v>0</v>
      </c>
      <c r="K20" s="196"/>
      <c r="L20" s="199"/>
      <c r="M20" s="200">
        <v>347</v>
      </c>
      <c r="N20" s="198">
        <f t="shared" si="0"/>
        <v>0</v>
      </c>
      <c r="O20" s="186" t="s">
        <v>278</v>
      </c>
      <c r="R20" s="201"/>
    </row>
    <row r="21" spans="1:18" s="175" customFormat="1" ht="19.5" customHeight="1">
      <c r="A21" s="184">
        <v>14</v>
      </c>
      <c r="B21" s="186" t="s">
        <v>291</v>
      </c>
      <c r="C21" s="187"/>
      <c r="D21" s="186"/>
      <c r="E21" s="189" t="s">
        <v>101</v>
      </c>
      <c r="F21" s="189">
        <v>1</v>
      </c>
      <c r="G21" s="190">
        <v>2016.1</v>
      </c>
      <c r="H21" s="190">
        <v>2016.1</v>
      </c>
      <c r="I21" s="195">
        <v>5200</v>
      </c>
      <c r="J21" s="195">
        <v>0</v>
      </c>
      <c r="K21" s="196"/>
      <c r="L21" s="197"/>
      <c r="M21" s="200">
        <v>291</v>
      </c>
      <c r="N21" s="198">
        <f t="shared" si="0"/>
        <v>0</v>
      </c>
      <c r="O21" s="186" t="s">
        <v>278</v>
      </c>
      <c r="R21" s="201"/>
    </row>
    <row r="22" spans="1:18" s="175" customFormat="1" ht="19.5" customHeight="1">
      <c r="A22" s="184">
        <v>15</v>
      </c>
      <c r="B22" s="186" t="s">
        <v>292</v>
      </c>
      <c r="C22" s="187"/>
      <c r="D22" s="186"/>
      <c r="E22" s="189" t="s">
        <v>101</v>
      </c>
      <c r="F22" s="189">
        <v>1</v>
      </c>
      <c r="G22" s="190">
        <v>2016.1</v>
      </c>
      <c r="H22" s="190">
        <v>2016.1</v>
      </c>
      <c r="I22" s="195">
        <v>2850</v>
      </c>
      <c r="J22" s="195">
        <v>0</v>
      </c>
      <c r="K22" s="196"/>
      <c r="L22" s="197"/>
      <c r="M22" s="200">
        <v>140</v>
      </c>
      <c r="N22" s="198">
        <f t="shared" si="0"/>
        <v>0</v>
      </c>
      <c r="O22" s="186" t="s">
        <v>278</v>
      </c>
      <c r="R22" s="201"/>
    </row>
    <row r="23" spans="1:18" s="175" customFormat="1" ht="19.5" customHeight="1">
      <c r="A23" s="184">
        <v>16</v>
      </c>
      <c r="B23" s="186" t="s">
        <v>292</v>
      </c>
      <c r="C23" s="187"/>
      <c r="D23" s="186"/>
      <c r="E23" s="189" t="s">
        <v>101</v>
      </c>
      <c r="F23" s="189">
        <v>1</v>
      </c>
      <c r="G23" s="190">
        <v>2016.1</v>
      </c>
      <c r="H23" s="190">
        <v>2016.1</v>
      </c>
      <c r="I23" s="195">
        <v>2200</v>
      </c>
      <c r="J23" s="195">
        <v>0</v>
      </c>
      <c r="K23" s="196"/>
      <c r="L23" s="197"/>
      <c r="M23" s="200">
        <v>140</v>
      </c>
      <c r="N23" s="198">
        <f t="shared" si="0"/>
        <v>0</v>
      </c>
      <c r="O23" s="186" t="s">
        <v>278</v>
      </c>
      <c r="R23" s="201"/>
    </row>
    <row r="24" spans="1:18" s="175" customFormat="1" ht="19.5" customHeight="1">
      <c r="A24" s="184">
        <v>17</v>
      </c>
      <c r="B24" s="186" t="s">
        <v>293</v>
      </c>
      <c r="C24" s="187"/>
      <c r="D24" s="186"/>
      <c r="E24" s="184" t="s">
        <v>100</v>
      </c>
      <c r="F24" s="184">
        <v>4</v>
      </c>
      <c r="G24" s="184">
        <v>2016.11</v>
      </c>
      <c r="H24" s="184">
        <v>2016.11</v>
      </c>
      <c r="I24" s="195">
        <v>19920</v>
      </c>
      <c r="J24" s="195">
        <v>0</v>
      </c>
      <c r="K24" s="196"/>
      <c r="L24" s="197"/>
      <c r="M24" s="200">
        <v>1116</v>
      </c>
      <c r="N24" s="198">
        <f t="shared" si="0"/>
        <v>0</v>
      </c>
      <c r="O24" s="186" t="s">
        <v>278</v>
      </c>
      <c r="R24" s="201"/>
    </row>
    <row r="25" spans="1:18" s="175" customFormat="1" ht="19.5" customHeight="1">
      <c r="A25" s="184">
        <v>18</v>
      </c>
      <c r="B25" s="186" t="s">
        <v>294</v>
      </c>
      <c r="C25" s="187"/>
      <c r="D25" s="186"/>
      <c r="E25" s="184" t="s">
        <v>101</v>
      </c>
      <c r="F25" s="184">
        <v>3</v>
      </c>
      <c r="G25" s="184">
        <v>2016.11</v>
      </c>
      <c r="H25" s="184">
        <v>2016.11</v>
      </c>
      <c r="I25" s="195">
        <v>6840</v>
      </c>
      <c r="J25" s="195">
        <v>0</v>
      </c>
      <c r="K25" s="196"/>
      <c r="L25" s="197"/>
      <c r="M25" s="200">
        <v>383</v>
      </c>
      <c r="N25" s="198">
        <f t="shared" si="0"/>
        <v>0</v>
      </c>
      <c r="O25" s="186" t="s">
        <v>278</v>
      </c>
      <c r="R25" s="201"/>
    </row>
    <row r="26" spans="1:18" s="175" customFormat="1" ht="19.5" customHeight="1">
      <c r="A26" s="184">
        <v>19</v>
      </c>
      <c r="B26" s="186" t="s">
        <v>295</v>
      </c>
      <c r="C26" s="187"/>
      <c r="D26" s="186"/>
      <c r="E26" s="184" t="s">
        <v>100</v>
      </c>
      <c r="F26" s="184">
        <v>5</v>
      </c>
      <c r="G26" s="184">
        <v>2011.05</v>
      </c>
      <c r="H26" s="184">
        <v>2011.05</v>
      </c>
      <c r="I26" s="195">
        <v>11500</v>
      </c>
      <c r="J26" s="195">
        <v>0</v>
      </c>
      <c r="K26" s="196"/>
      <c r="L26" s="197"/>
      <c r="M26" s="195">
        <v>210</v>
      </c>
      <c r="N26" s="198">
        <f t="shared" si="0"/>
        <v>0</v>
      </c>
      <c r="O26" s="186" t="s">
        <v>278</v>
      </c>
      <c r="R26" s="201"/>
    </row>
    <row r="27" spans="1:18" s="175" customFormat="1" ht="19.5" customHeight="1">
      <c r="A27" s="184">
        <v>20</v>
      </c>
      <c r="B27" s="186" t="s">
        <v>296</v>
      </c>
      <c r="C27" s="187"/>
      <c r="D27" s="186"/>
      <c r="E27" s="184" t="s">
        <v>100</v>
      </c>
      <c r="F27" s="184">
        <v>2</v>
      </c>
      <c r="G27" s="184">
        <v>2011.05</v>
      </c>
      <c r="H27" s="184">
        <v>2011.05</v>
      </c>
      <c r="I27" s="195">
        <v>4600</v>
      </c>
      <c r="J27" s="195">
        <v>0</v>
      </c>
      <c r="K27" s="196"/>
      <c r="L27" s="197"/>
      <c r="M27" s="195">
        <v>84</v>
      </c>
      <c r="N27" s="198">
        <f t="shared" si="0"/>
        <v>0</v>
      </c>
      <c r="O27" s="186" t="s">
        <v>278</v>
      </c>
      <c r="R27" s="201"/>
    </row>
    <row r="28" spans="1:18" s="175" customFormat="1" ht="19.5" customHeight="1">
      <c r="A28" s="184">
        <v>21</v>
      </c>
      <c r="B28" s="186" t="s">
        <v>297</v>
      </c>
      <c r="C28" s="187"/>
      <c r="D28" s="186"/>
      <c r="E28" s="184" t="s">
        <v>101</v>
      </c>
      <c r="F28" s="184">
        <v>1</v>
      </c>
      <c r="G28" s="184">
        <v>2013.02</v>
      </c>
      <c r="H28" s="184">
        <v>2013.02</v>
      </c>
      <c r="I28" s="195">
        <v>23000</v>
      </c>
      <c r="J28" s="195">
        <v>0</v>
      </c>
      <c r="K28" s="196"/>
      <c r="L28" s="197"/>
      <c r="M28" s="195">
        <v>840</v>
      </c>
      <c r="N28" s="198">
        <f t="shared" si="0"/>
        <v>0</v>
      </c>
      <c r="O28" s="186" t="s">
        <v>278</v>
      </c>
      <c r="R28" s="201"/>
    </row>
    <row r="29" spans="1:18" s="175" customFormat="1" ht="19.5" customHeight="1">
      <c r="A29" s="184">
        <v>22</v>
      </c>
      <c r="B29" s="186" t="s">
        <v>298</v>
      </c>
      <c r="C29" s="187"/>
      <c r="D29" s="186"/>
      <c r="E29" s="184" t="s">
        <v>100</v>
      </c>
      <c r="F29" s="184">
        <v>150</v>
      </c>
      <c r="G29" s="184">
        <v>2013.05</v>
      </c>
      <c r="H29" s="184">
        <v>2013.05</v>
      </c>
      <c r="I29" s="195">
        <v>94855</v>
      </c>
      <c r="J29" s="195">
        <v>0</v>
      </c>
      <c r="K29" s="196"/>
      <c r="L29" s="197"/>
      <c r="M29" s="195">
        <v>1050</v>
      </c>
      <c r="N29" s="198">
        <f t="shared" si="0"/>
        <v>0</v>
      </c>
      <c r="O29" s="186" t="s">
        <v>278</v>
      </c>
      <c r="R29" s="201"/>
    </row>
    <row r="30" spans="1:18" s="175" customFormat="1" ht="19.5" customHeight="1">
      <c r="A30" s="184">
        <v>23</v>
      </c>
      <c r="B30" s="186" t="s">
        <v>299</v>
      </c>
      <c r="C30" s="187"/>
      <c r="D30" s="186"/>
      <c r="E30" s="184" t="s">
        <v>100</v>
      </c>
      <c r="F30" s="184">
        <v>16</v>
      </c>
      <c r="G30" s="184">
        <v>2013.05</v>
      </c>
      <c r="H30" s="184">
        <v>2013.05</v>
      </c>
      <c r="I30" s="195">
        <v>6762</v>
      </c>
      <c r="J30" s="195">
        <v>0</v>
      </c>
      <c r="K30" s="196"/>
      <c r="L30" s="197"/>
      <c r="M30" s="195">
        <v>112</v>
      </c>
      <c r="N30" s="198">
        <f t="shared" si="0"/>
        <v>0</v>
      </c>
      <c r="O30" s="186" t="s">
        <v>278</v>
      </c>
      <c r="R30" s="201"/>
    </row>
    <row r="31" spans="1:18" s="175" customFormat="1" ht="19.5" customHeight="1">
      <c r="A31" s="184">
        <v>24</v>
      </c>
      <c r="B31" s="186" t="s">
        <v>300</v>
      </c>
      <c r="C31" s="187"/>
      <c r="D31" s="186"/>
      <c r="E31" s="184" t="s">
        <v>100</v>
      </c>
      <c r="F31" s="184">
        <v>150</v>
      </c>
      <c r="G31" s="184">
        <v>2013.05</v>
      </c>
      <c r="H31" s="184">
        <v>2013.05</v>
      </c>
      <c r="I31" s="195">
        <v>5457</v>
      </c>
      <c r="J31" s="195">
        <v>0</v>
      </c>
      <c r="K31" s="196"/>
      <c r="L31" s="197"/>
      <c r="M31" s="195">
        <v>840</v>
      </c>
      <c r="N31" s="198">
        <f t="shared" si="0"/>
        <v>0</v>
      </c>
      <c r="O31" s="186" t="s">
        <v>278</v>
      </c>
      <c r="R31" s="201"/>
    </row>
    <row r="32" spans="1:18" s="175" customFormat="1" ht="19.5" customHeight="1">
      <c r="A32" s="184">
        <v>25</v>
      </c>
      <c r="B32" s="186" t="s">
        <v>301</v>
      </c>
      <c r="C32" s="187"/>
      <c r="D32" s="186"/>
      <c r="E32" s="184" t="s">
        <v>101</v>
      </c>
      <c r="F32" s="184">
        <v>1</v>
      </c>
      <c r="G32" s="184">
        <v>2014.09</v>
      </c>
      <c r="H32" s="184">
        <v>2014.09</v>
      </c>
      <c r="I32" s="195">
        <v>4600</v>
      </c>
      <c r="J32" s="195">
        <v>0</v>
      </c>
      <c r="K32" s="196"/>
      <c r="L32" s="197"/>
      <c r="M32" s="195">
        <v>21</v>
      </c>
      <c r="N32" s="198">
        <f t="shared" si="0"/>
        <v>0</v>
      </c>
      <c r="O32" s="186" t="s">
        <v>278</v>
      </c>
      <c r="R32" s="201"/>
    </row>
    <row r="33" spans="1:18" s="175" customFormat="1" ht="19.5" customHeight="1">
      <c r="A33" s="184">
        <v>26</v>
      </c>
      <c r="B33" s="186" t="s">
        <v>302</v>
      </c>
      <c r="C33" s="187"/>
      <c r="D33" s="186"/>
      <c r="E33" s="184" t="s">
        <v>100</v>
      </c>
      <c r="F33" s="184">
        <v>1</v>
      </c>
      <c r="G33" s="184">
        <v>2014.09</v>
      </c>
      <c r="H33" s="184">
        <v>2014.09</v>
      </c>
      <c r="I33" s="195">
        <v>21000</v>
      </c>
      <c r="J33" s="195">
        <v>0</v>
      </c>
      <c r="K33" s="196"/>
      <c r="L33" s="197"/>
      <c r="M33" s="195">
        <v>84</v>
      </c>
      <c r="N33" s="198">
        <f t="shared" si="0"/>
        <v>0</v>
      </c>
      <c r="O33" s="186" t="s">
        <v>278</v>
      </c>
      <c r="R33" s="201"/>
    </row>
    <row r="34" spans="1:18" s="175" customFormat="1" ht="19.5" customHeight="1">
      <c r="A34" s="184">
        <v>27</v>
      </c>
      <c r="B34" s="186" t="s">
        <v>303</v>
      </c>
      <c r="C34" s="187"/>
      <c r="D34" s="186"/>
      <c r="E34" s="184" t="s">
        <v>100</v>
      </c>
      <c r="F34" s="184">
        <v>1</v>
      </c>
      <c r="G34" s="184">
        <v>2015.02</v>
      </c>
      <c r="H34" s="184">
        <v>2015.02</v>
      </c>
      <c r="I34" s="195">
        <v>4460</v>
      </c>
      <c r="J34" s="195">
        <v>0</v>
      </c>
      <c r="K34" s="196"/>
      <c r="L34" s="197"/>
      <c r="M34" s="195">
        <v>21</v>
      </c>
      <c r="N34" s="198">
        <f t="shared" si="0"/>
        <v>0</v>
      </c>
      <c r="O34" s="186" t="s">
        <v>278</v>
      </c>
      <c r="R34" s="201"/>
    </row>
    <row r="35" spans="1:18" s="175" customFormat="1" ht="19.5" customHeight="1">
      <c r="A35" s="184">
        <v>28</v>
      </c>
      <c r="B35" s="186" t="s">
        <v>304</v>
      </c>
      <c r="C35" s="187"/>
      <c r="D35" s="186"/>
      <c r="E35" s="184" t="s">
        <v>101</v>
      </c>
      <c r="F35" s="184">
        <v>1</v>
      </c>
      <c r="G35" s="184">
        <v>2015.06</v>
      </c>
      <c r="H35" s="184">
        <v>2015.06</v>
      </c>
      <c r="I35" s="195">
        <v>1890</v>
      </c>
      <c r="J35" s="195">
        <v>0</v>
      </c>
      <c r="K35" s="196"/>
      <c r="L35" s="197"/>
      <c r="M35" s="195">
        <v>56</v>
      </c>
      <c r="N35" s="198">
        <f t="shared" si="0"/>
        <v>0</v>
      </c>
      <c r="O35" s="186" t="s">
        <v>278</v>
      </c>
      <c r="R35" s="201"/>
    </row>
    <row r="36" spans="1:18" s="175" customFormat="1" ht="19.5" customHeight="1">
      <c r="A36" s="184">
        <v>29</v>
      </c>
      <c r="B36" s="186" t="s">
        <v>305</v>
      </c>
      <c r="C36" s="187"/>
      <c r="D36" s="186"/>
      <c r="E36" s="184" t="s">
        <v>101</v>
      </c>
      <c r="F36" s="184">
        <v>1</v>
      </c>
      <c r="G36" s="184">
        <v>2015.06</v>
      </c>
      <c r="H36" s="184">
        <v>2015.06</v>
      </c>
      <c r="I36" s="195">
        <v>1380</v>
      </c>
      <c r="J36" s="195">
        <v>0</v>
      </c>
      <c r="K36" s="196"/>
      <c r="L36" s="197"/>
      <c r="M36" s="195">
        <v>84</v>
      </c>
      <c r="N36" s="198">
        <f t="shared" si="0"/>
        <v>0</v>
      </c>
      <c r="O36" s="186" t="s">
        <v>278</v>
      </c>
      <c r="R36" s="201"/>
    </row>
    <row r="37" spans="1:18" s="175" customFormat="1" ht="19.5" customHeight="1">
      <c r="A37" s="184">
        <v>30</v>
      </c>
      <c r="B37" s="186" t="s">
        <v>306</v>
      </c>
      <c r="C37" s="187"/>
      <c r="D37" s="186"/>
      <c r="E37" s="184" t="s">
        <v>100</v>
      </c>
      <c r="F37" s="184">
        <v>3</v>
      </c>
      <c r="G37" s="184">
        <v>2011.11</v>
      </c>
      <c r="H37" s="184">
        <v>2011.11</v>
      </c>
      <c r="I37" s="195">
        <v>3900</v>
      </c>
      <c r="J37" s="195">
        <v>0</v>
      </c>
      <c r="K37" s="196"/>
      <c r="L37" s="197"/>
      <c r="M37" s="195">
        <v>210</v>
      </c>
      <c r="N37" s="198">
        <f t="shared" si="0"/>
        <v>0</v>
      </c>
      <c r="O37" s="186" t="s">
        <v>278</v>
      </c>
      <c r="R37" s="201"/>
    </row>
    <row r="38" spans="1:18" s="175" customFormat="1" ht="19.5" customHeight="1">
      <c r="A38" s="184">
        <v>31</v>
      </c>
      <c r="B38" s="186" t="s">
        <v>307</v>
      </c>
      <c r="C38" s="187"/>
      <c r="D38" s="186"/>
      <c r="E38" s="184" t="s">
        <v>100</v>
      </c>
      <c r="F38" s="184">
        <v>1</v>
      </c>
      <c r="G38" s="184">
        <v>2012.09</v>
      </c>
      <c r="H38" s="184">
        <v>2012.09</v>
      </c>
      <c r="I38" s="195">
        <v>1480</v>
      </c>
      <c r="J38" s="195">
        <v>0</v>
      </c>
      <c r="K38" s="196"/>
      <c r="L38" s="197"/>
      <c r="M38" s="195">
        <v>28</v>
      </c>
      <c r="N38" s="198">
        <f t="shared" si="0"/>
        <v>0</v>
      </c>
      <c r="O38" s="186" t="s">
        <v>278</v>
      </c>
      <c r="R38" s="201"/>
    </row>
    <row r="39" spans="1:18" s="175" customFormat="1" ht="19.5" customHeight="1">
      <c r="A39" s="184">
        <v>32</v>
      </c>
      <c r="B39" s="186" t="s">
        <v>308</v>
      </c>
      <c r="C39" s="187"/>
      <c r="D39" s="186"/>
      <c r="E39" s="184" t="s">
        <v>100</v>
      </c>
      <c r="F39" s="184">
        <v>1</v>
      </c>
      <c r="G39" s="184">
        <v>2012.09</v>
      </c>
      <c r="H39" s="184">
        <v>2012.09</v>
      </c>
      <c r="I39" s="195">
        <v>3650</v>
      </c>
      <c r="J39" s="195">
        <v>0</v>
      </c>
      <c r="K39" s="196"/>
      <c r="L39" s="197"/>
      <c r="M39" s="195">
        <v>56</v>
      </c>
      <c r="N39" s="198">
        <f t="shared" si="0"/>
        <v>0</v>
      </c>
      <c r="O39" s="186" t="s">
        <v>278</v>
      </c>
      <c r="R39" s="201"/>
    </row>
    <row r="40" spans="1:18" s="175" customFormat="1" ht="19.5" customHeight="1">
      <c r="A40" s="184">
        <v>33</v>
      </c>
      <c r="B40" s="186" t="s">
        <v>306</v>
      </c>
      <c r="C40" s="187"/>
      <c r="D40" s="186"/>
      <c r="E40" s="184" t="s">
        <v>100</v>
      </c>
      <c r="F40" s="184">
        <v>1</v>
      </c>
      <c r="G40" s="184">
        <v>2012.09</v>
      </c>
      <c r="H40" s="184">
        <v>2012.09</v>
      </c>
      <c r="I40" s="195">
        <v>5800</v>
      </c>
      <c r="J40" s="195">
        <v>0</v>
      </c>
      <c r="K40" s="196"/>
      <c r="L40" s="197"/>
      <c r="M40" s="195">
        <v>70</v>
      </c>
      <c r="N40" s="198">
        <f t="shared" si="0"/>
        <v>0</v>
      </c>
      <c r="O40" s="186" t="s">
        <v>278</v>
      </c>
      <c r="R40" s="201"/>
    </row>
    <row r="41" spans="1:18" s="175" customFormat="1" ht="19.5" customHeight="1">
      <c r="A41" s="184">
        <v>34</v>
      </c>
      <c r="B41" s="186" t="s">
        <v>309</v>
      </c>
      <c r="C41" s="187"/>
      <c r="D41" s="186"/>
      <c r="E41" s="184" t="s">
        <v>101</v>
      </c>
      <c r="F41" s="184">
        <v>37</v>
      </c>
      <c r="G41" s="184">
        <v>2013.11</v>
      </c>
      <c r="H41" s="184">
        <v>2013.11</v>
      </c>
      <c r="I41" s="195">
        <v>85840</v>
      </c>
      <c r="J41" s="195">
        <v>0</v>
      </c>
      <c r="K41" s="196"/>
      <c r="L41" s="197"/>
      <c r="M41" s="195">
        <v>777</v>
      </c>
      <c r="N41" s="198">
        <f t="shared" si="0"/>
        <v>0</v>
      </c>
      <c r="O41" s="186" t="s">
        <v>278</v>
      </c>
      <c r="R41" s="201"/>
    </row>
    <row r="42" spans="1:18" s="175" customFormat="1" ht="19.5" customHeight="1">
      <c r="A42" s="184">
        <v>35</v>
      </c>
      <c r="B42" s="186" t="s">
        <v>310</v>
      </c>
      <c r="C42" s="187"/>
      <c r="D42" s="186"/>
      <c r="E42" s="184" t="s">
        <v>100</v>
      </c>
      <c r="F42" s="184">
        <v>1</v>
      </c>
      <c r="G42" s="184">
        <v>2013.11</v>
      </c>
      <c r="H42" s="184">
        <v>2013.11</v>
      </c>
      <c r="I42" s="195">
        <v>2680</v>
      </c>
      <c r="J42" s="195">
        <v>0</v>
      </c>
      <c r="K42" s="196"/>
      <c r="L42" s="197"/>
      <c r="M42" s="195">
        <v>14</v>
      </c>
      <c r="N42" s="198">
        <f t="shared" si="0"/>
        <v>0</v>
      </c>
      <c r="O42" s="186" t="s">
        <v>278</v>
      </c>
      <c r="R42" s="201"/>
    </row>
    <row r="43" spans="1:18" s="175" customFormat="1" ht="19.5" customHeight="1">
      <c r="A43" s="184">
        <v>36</v>
      </c>
      <c r="B43" s="186" t="s">
        <v>311</v>
      </c>
      <c r="C43" s="187"/>
      <c r="D43" s="186"/>
      <c r="E43" s="184" t="s">
        <v>101</v>
      </c>
      <c r="F43" s="184">
        <v>1</v>
      </c>
      <c r="G43" s="184">
        <v>2013.11</v>
      </c>
      <c r="H43" s="184">
        <v>2013.11</v>
      </c>
      <c r="I43" s="195">
        <v>3000</v>
      </c>
      <c r="J43" s="195">
        <v>0</v>
      </c>
      <c r="K43" s="196"/>
      <c r="L43" s="197"/>
      <c r="M43" s="195">
        <v>14</v>
      </c>
      <c r="N43" s="198">
        <f t="shared" si="0"/>
        <v>0</v>
      </c>
      <c r="O43" s="186" t="s">
        <v>278</v>
      </c>
      <c r="R43" s="201"/>
    </row>
    <row r="44" spans="1:18" s="175" customFormat="1" ht="19.5" customHeight="1">
      <c r="A44" s="184">
        <v>37</v>
      </c>
      <c r="B44" s="186" t="s">
        <v>312</v>
      </c>
      <c r="C44" s="187"/>
      <c r="D44" s="186"/>
      <c r="E44" s="184" t="s">
        <v>100</v>
      </c>
      <c r="F44" s="184">
        <v>1</v>
      </c>
      <c r="G44" s="184">
        <v>2013.11</v>
      </c>
      <c r="H44" s="184">
        <v>2013.11</v>
      </c>
      <c r="I44" s="195">
        <v>18000</v>
      </c>
      <c r="J44" s="195">
        <v>0</v>
      </c>
      <c r="K44" s="196"/>
      <c r="L44" s="197"/>
      <c r="M44" s="195">
        <v>70</v>
      </c>
      <c r="N44" s="198">
        <f t="shared" si="0"/>
        <v>0</v>
      </c>
      <c r="O44" s="186" t="s">
        <v>278</v>
      </c>
      <c r="R44" s="201"/>
    </row>
    <row r="45" spans="1:18" s="175" customFormat="1" ht="19.5" customHeight="1">
      <c r="A45" s="184">
        <v>38</v>
      </c>
      <c r="B45" s="186" t="s">
        <v>313</v>
      </c>
      <c r="C45" s="187"/>
      <c r="D45" s="186"/>
      <c r="E45" s="184" t="s">
        <v>100</v>
      </c>
      <c r="F45" s="184">
        <v>12</v>
      </c>
      <c r="G45" s="184">
        <v>2013.11</v>
      </c>
      <c r="H45" s="184">
        <v>2013.11</v>
      </c>
      <c r="I45" s="195">
        <v>16200</v>
      </c>
      <c r="J45" s="195">
        <v>0</v>
      </c>
      <c r="K45" s="196"/>
      <c r="L45" s="197"/>
      <c r="M45" s="195">
        <v>168</v>
      </c>
      <c r="N45" s="198">
        <f t="shared" si="0"/>
        <v>0</v>
      </c>
      <c r="O45" s="186" t="s">
        <v>278</v>
      </c>
      <c r="R45" s="201"/>
    </row>
    <row r="46" spans="1:18" s="175" customFormat="1" ht="19.5" customHeight="1">
      <c r="A46" s="184">
        <v>39</v>
      </c>
      <c r="B46" s="186" t="s">
        <v>314</v>
      </c>
      <c r="C46" s="187"/>
      <c r="D46" s="186"/>
      <c r="E46" s="184" t="s">
        <v>100</v>
      </c>
      <c r="F46" s="184">
        <v>1</v>
      </c>
      <c r="G46" s="184">
        <v>2015.12</v>
      </c>
      <c r="H46" s="184">
        <v>2015.12</v>
      </c>
      <c r="I46" s="195">
        <v>1414</v>
      </c>
      <c r="J46" s="195">
        <v>0</v>
      </c>
      <c r="K46" s="196"/>
      <c r="L46" s="197"/>
      <c r="M46" s="195">
        <v>21</v>
      </c>
      <c r="N46" s="198">
        <f t="shared" si="0"/>
        <v>0</v>
      </c>
      <c r="O46" s="186" t="s">
        <v>278</v>
      </c>
      <c r="R46" s="201"/>
    </row>
    <row r="47" spans="1:18" s="175" customFormat="1" ht="19.5" customHeight="1">
      <c r="A47" s="184">
        <v>40</v>
      </c>
      <c r="B47" s="186" t="s">
        <v>315</v>
      </c>
      <c r="C47" s="187"/>
      <c r="D47" s="186"/>
      <c r="E47" s="184" t="s">
        <v>101</v>
      </c>
      <c r="F47" s="184">
        <v>1</v>
      </c>
      <c r="G47" s="184">
        <v>2016.01</v>
      </c>
      <c r="H47" s="184">
        <v>2016.01</v>
      </c>
      <c r="I47" s="195">
        <v>3980</v>
      </c>
      <c r="J47" s="195">
        <v>0</v>
      </c>
      <c r="K47" s="196"/>
      <c r="L47" s="197"/>
      <c r="M47" s="195">
        <v>70</v>
      </c>
      <c r="N47" s="198">
        <f t="shared" si="0"/>
        <v>0</v>
      </c>
      <c r="O47" s="186" t="s">
        <v>278</v>
      </c>
      <c r="R47" s="201"/>
    </row>
    <row r="48" spans="1:18" s="175" customFormat="1" ht="19.5" customHeight="1">
      <c r="A48" s="184">
        <v>41</v>
      </c>
      <c r="B48" s="186" t="s">
        <v>316</v>
      </c>
      <c r="C48" s="187"/>
      <c r="D48" s="186"/>
      <c r="E48" s="184" t="s">
        <v>101</v>
      </c>
      <c r="F48" s="184">
        <v>1</v>
      </c>
      <c r="G48" s="184">
        <v>2016.01</v>
      </c>
      <c r="H48" s="184">
        <v>2016.01</v>
      </c>
      <c r="I48" s="195">
        <v>1680</v>
      </c>
      <c r="J48" s="195">
        <v>0</v>
      </c>
      <c r="K48" s="196"/>
      <c r="L48" s="197"/>
      <c r="M48" s="195">
        <v>21</v>
      </c>
      <c r="N48" s="198">
        <f t="shared" si="0"/>
        <v>0</v>
      </c>
      <c r="O48" s="186" t="s">
        <v>278</v>
      </c>
      <c r="R48" s="201"/>
    </row>
    <row r="49" spans="1:18" s="175" customFormat="1" ht="19.5" customHeight="1">
      <c r="A49" s="184">
        <v>42</v>
      </c>
      <c r="B49" s="186" t="s">
        <v>317</v>
      </c>
      <c r="C49" s="187"/>
      <c r="D49" s="186"/>
      <c r="E49" s="184" t="s">
        <v>100</v>
      </c>
      <c r="F49" s="184">
        <v>322</v>
      </c>
      <c r="G49" s="184">
        <v>2011.01</v>
      </c>
      <c r="H49" s="184">
        <v>2011.01</v>
      </c>
      <c r="I49" s="195">
        <v>215992</v>
      </c>
      <c r="J49" s="195">
        <v>0</v>
      </c>
      <c r="K49" s="196"/>
      <c r="L49" s="197"/>
      <c r="M49" s="195">
        <v>2254</v>
      </c>
      <c r="N49" s="198">
        <f t="shared" si="0"/>
        <v>0</v>
      </c>
      <c r="O49" s="186" t="s">
        <v>278</v>
      </c>
      <c r="R49" s="201"/>
    </row>
    <row r="50" spans="1:18" s="175" customFormat="1" ht="19.5" customHeight="1">
      <c r="A50" s="184">
        <v>43</v>
      </c>
      <c r="B50" s="186" t="s">
        <v>318</v>
      </c>
      <c r="C50" s="187"/>
      <c r="D50" s="186"/>
      <c r="E50" s="184" t="s">
        <v>100</v>
      </c>
      <c r="F50" s="184">
        <v>1</v>
      </c>
      <c r="G50" s="184">
        <v>2013.11</v>
      </c>
      <c r="H50" s="184">
        <v>2013.11</v>
      </c>
      <c r="I50" s="195">
        <v>5800</v>
      </c>
      <c r="J50" s="195">
        <v>0</v>
      </c>
      <c r="K50" s="196"/>
      <c r="L50" s="197"/>
      <c r="M50" s="195">
        <v>84</v>
      </c>
      <c r="N50" s="198">
        <f t="shared" si="0"/>
        <v>0</v>
      </c>
      <c r="O50" s="186" t="s">
        <v>278</v>
      </c>
      <c r="R50" s="201"/>
    </row>
    <row r="51" spans="1:18" s="175" customFormat="1" ht="19.5" customHeight="1">
      <c r="A51" s="184">
        <v>44</v>
      </c>
      <c r="B51" s="186" t="s">
        <v>319</v>
      </c>
      <c r="C51" s="187"/>
      <c r="D51" s="186"/>
      <c r="E51" s="184" t="s">
        <v>280</v>
      </c>
      <c r="F51" s="184">
        <v>2</v>
      </c>
      <c r="G51" s="190">
        <v>2011.1</v>
      </c>
      <c r="H51" s="190">
        <v>2011.1</v>
      </c>
      <c r="I51" s="195">
        <v>1700</v>
      </c>
      <c r="J51" s="195">
        <v>0</v>
      </c>
      <c r="K51" s="196"/>
      <c r="L51" s="197"/>
      <c r="M51" s="195">
        <v>70</v>
      </c>
      <c r="N51" s="198">
        <f t="shared" si="0"/>
        <v>0</v>
      </c>
      <c r="O51" s="186" t="s">
        <v>278</v>
      </c>
      <c r="R51" s="201"/>
    </row>
    <row r="52" spans="1:18" s="175" customFormat="1" ht="19.5" customHeight="1">
      <c r="A52" s="184">
        <v>45</v>
      </c>
      <c r="B52" s="186" t="s">
        <v>320</v>
      </c>
      <c r="C52" s="187"/>
      <c r="D52" s="186"/>
      <c r="E52" s="184" t="s">
        <v>280</v>
      </c>
      <c r="F52" s="184">
        <v>4</v>
      </c>
      <c r="G52" s="190">
        <v>2011.1</v>
      </c>
      <c r="H52" s="190">
        <v>2011.1</v>
      </c>
      <c r="I52" s="195">
        <v>2880</v>
      </c>
      <c r="J52" s="195">
        <v>0</v>
      </c>
      <c r="K52" s="196"/>
      <c r="L52" s="197"/>
      <c r="M52" s="195">
        <v>140</v>
      </c>
      <c r="N52" s="198">
        <f t="shared" si="0"/>
        <v>0</v>
      </c>
      <c r="O52" s="186" t="s">
        <v>278</v>
      </c>
      <c r="R52" s="201"/>
    </row>
    <row r="53" spans="1:18" s="175" customFormat="1" ht="19.5" customHeight="1">
      <c r="A53" s="184">
        <v>46</v>
      </c>
      <c r="B53" s="186" t="s">
        <v>321</v>
      </c>
      <c r="C53" s="187"/>
      <c r="D53" s="186"/>
      <c r="E53" s="184" t="s">
        <v>100</v>
      </c>
      <c r="F53" s="184">
        <v>2</v>
      </c>
      <c r="G53" s="190">
        <v>2011.1</v>
      </c>
      <c r="H53" s="190">
        <v>2011.1</v>
      </c>
      <c r="I53" s="195">
        <v>4200</v>
      </c>
      <c r="J53" s="195">
        <v>0</v>
      </c>
      <c r="K53" s="196"/>
      <c r="L53" s="197"/>
      <c r="M53" s="195">
        <v>70</v>
      </c>
      <c r="N53" s="198">
        <f t="shared" si="0"/>
        <v>0</v>
      </c>
      <c r="O53" s="186" t="s">
        <v>278</v>
      </c>
      <c r="R53" s="201"/>
    </row>
    <row r="54" spans="1:18" s="175" customFormat="1" ht="19.5" customHeight="1">
      <c r="A54" s="184">
        <v>47</v>
      </c>
      <c r="B54" s="186" t="s">
        <v>322</v>
      </c>
      <c r="C54" s="187"/>
      <c r="D54" s="186"/>
      <c r="E54" s="184" t="s">
        <v>280</v>
      </c>
      <c r="F54" s="184">
        <v>2</v>
      </c>
      <c r="G54" s="190">
        <v>2011.1</v>
      </c>
      <c r="H54" s="190">
        <v>2011.1</v>
      </c>
      <c r="I54" s="195">
        <v>3400</v>
      </c>
      <c r="J54" s="195">
        <v>0</v>
      </c>
      <c r="K54" s="196"/>
      <c r="L54" s="197"/>
      <c r="M54" s="195">
        <v>70</v>
      </c>
      <c r="N54" s="198">
        <f t="shared" si="0"/>
        <v>0</v>
      </c>
      <c r="O54" s="186" t="s">
        <v>278</v>
      </c>
      <c r="R54" s="201"/>
    </row>
    <row r="55" spans="1:18" s="175" customFormat="1" ht="19.5" customHeight="1">
      <c r="A55" s="184">
        <v>48</v>
      </c>
      <c r="B55" s="186" t="s">
        <v>323</v>
      </c>
      <c r="C55" s="187"/>
      <c r="D55" s="186"/>
      <c r="E55" s="184" t="s">
        <v>101</v>
      </c>
      <c r="F55" s="184">
        <v>1</v>
      </c>
      <c r="G55" s="184">
        <v>2015.08</v>
      </c>
      <c r="H55" s="184">
        <v>2015.08</v>
      </c>
      <c r="I55" s="195">
        <v>1280</v>
      </c>
      <c r="J55" s="195">
        <v>0</v>
      </c>
      <c r="K55" s="196"/>
      <c r="L55" s="197"/>
      <c r="M55" s="195">
        <v>210</v>
      </c>
      <c r="N55" s="198">
        <f t="shared" si="0"/>
        <v>0</v>
      </c>
      <c r="O55" s="186" t="s">
        <v>278</v>
      </c>
      <c r="R55" s="201"/>
    </row>
    <row r="56" spans="1:18" s="175" customFormat="1" ht="19.5" customHeight="1">
      <c r="A56" s="184">
        <v>49</v>
      </c>
      <c r="B56" s="186" t="s">
        <v>324</v>
      </c>
      <c r="C56" s="187"/>
      <c r="D56" s="186"/>
      <c r="E56" s="184" t="s">
        <v>101</v>
      </c>
      <c r="F56" s="184">
        <v>1</v>
      </c>
      <c r="G56" s="184">
        <v>2015.09</v>
      </c>
      <c r="H56" s="184">
        <v>2015.09</v>
      </c>
      <c r="I56" s="195">
        <v>4800</v>
      </c>
      <c r="J56" s="195">
        <v>0</v>
      </c>
      <c r="K56" s="196"/>
      <c r="L56" s="197"/>
      <c r="M56" s="195">
        <v>336</v>
      </c>
      <c r="N56" s="198">
        <f t="shared" si="0"/>
        <v>0</v>
      </c>
      <c r="O56" s="186" t="s">
        <v>278</v>
      </c>
      <c r="R56" s="201"/>
    </row>
    <row r="57" spans="1:18" s="175" customFormat="1" ht="19.5" customHeight="1">
      <c r="A57" s="184">
        <v>50</v>
      </c>
      <c r="B57" s="186" t="s">
        <v>325</v>
      </c>
      <c r="C57" s="187"/>
      <c r="D57" s="186"/>
      <c r="E57" s="184" t="s">
        <v>101</v>
      </c>
      <c r="F57" s="184">
        <v>1</v>
      </c>
      <c r="G57" s="184">
        <v>2016.03</v>
      </c>
      <c r="H57" s="184">
        <v>2016.03</v>
      </c>
      <c r="I57" s="195">
        <v>2450</v>
      </c>
      <c r="J57" s="195">
        <v>0</v>
      </c>
      <c r="K57" s="196"/>
      <c r="L57" s="197"/>
      <c r="M57" s="195">
        <v>343</v>
      </c>
      <c r="N57" s="198">
        <f t="shared" si="0"/>
        <v>0</v>
      </c>
      <c r="O57" s="186" t="s">
        <v>278</v>
      </c>
      <c r="R57" s="201"/>
    </row>
    <row r="58" spans="1:18" s="175" customFormat="1" ht="19.5" customHeight="1">
      <c r="A58" s="184">
        <v>51</v>
      </c>
      <c r="B58" s="186" t="s">
        <v>326</v>
      </c>
      <c r="C58" s="187"/>
      <c r="D58" s="186"/>
      <c r="E58" s="184" t="s">
        <v>100</v>
      </c>
      <c r="F58" s="184">
        <v>1</v>
      </c>
      <c r="G58" s="184">
        <v>2016.03</v>
      </c>
      <c r="H58" s="184">
        <v>2016.03</v>
      </c>
      <c r="I58" s="195">
        <v>1860</v>
      </c>
      <c r="J58" s="195">
        <v>0</v>
      </c>
      <c r="K58" s="196"/>
      <c r="L58" s="197"/>
      <c r="M58" s="195">
        <v>260</v>
      </c>
      <c r="N58" s="198">
        <f t="shared" si="0"/>
        <v>0</v>
      </c>
      <c r="O58" s="186" t="s">
        <v>278</v>
      </c>
      <c r="R58" s="201"/>
    </row>
    <row r="59" spans="1:18" s="175" customFormat="1" ht="19.5" customHeight="1">
      <c r="A59" s="184">
        <v>52</v>
      </c>
      <c r="B59" s="186" t="s">
        <v>327</v>
      </c>
      <c r="C59" s="187"/>
      <c r="D59" s="186"/>
      <c r="E59" s="184" t="s">
        <v>101</v>
      </c>
      <c r="F59" s="184">
        <v>1</v>
      </c>
      <c r="G59" s="184">
        <v>2016.03</v>
      </c>
      <c r="H59" s="184">
        <v>2016.03</v>
      </c>
      <c r="I59" s="195">
        <v>1290</v>
      </c>
      <c r="J59" s="195">
        <v>0</v>
      </c>
      <c r="K59" s="196"/>
      <c r="L59" s="197"/>
      <c r="M59" s="195">
        <v>181</v>
      </c>
      <c r="N59" s="198">
        <f t="shared" si="0"/>
        <v>0</v>
      </c>
      <c r="O59" s="186" t="s">
        <v>278</v>
      </c>
      <c r="R59" s="201"/>
    </row>
    <row r="60" spans="1:18" s="175" customFormat="1" ht="19.5" customHeight="1">
      <c r="A60" s="184">
        <v>53</v>
      </c>
      <c r="B60" s="186" t="s">
        <v>328</v>
      </c>
      <c r="C60" s="187"/>
      <c r="D60" s="186"/>
      <c r="E60" s="184" t="s">
        <v>101</v>
      </c>
      <c r="F60" s="184">
        <v>4</v>
      </c>
      <c r="G60" s="184">
        <v>2016.06</v>
      </c>
      <c r="H60" s="184">
        <v>2016.06</v>
      </c>
      <c r="I60" s="195">
        <v>7980</v>
      </c>
      <c r="J60" s="195">
        <v>0</v>
      </c>
      <c r="K60" s="196"/>
      <c r="L60" s="197"/>
      <c r="M60" s="195">
        <v>1117</v>
      </c>
      <c r="N60" s="198">
        <f t="shared" si="0"/>
        <v>0</v>
      </c>
      <c r="O60" s="186" t="s">
        <v>278</v>
      </c>
      <c r="R60" s="201"/>
    </row>
    <row r="61" spans="1:18" s="175" customFormat="1" ht="19.5" customHeight="1">
      <c r="A61" s="184">
        <v>54</v>
      </c>
      <c r="B61" s="186" t="s">
        <v>329</v>
      </c>
      <c r="C61" s="187"/>
      <c r="D61" s="186"/>
      <c r="E61" s="184" t="s">
        <v>101</v>
      </c>
      <c r="F61" s="184">
        <v>9</v>
      </c>
      <c r="G61" s="190">
        <v>2015.1</v>
      </c>
      <c r="H61" s="190">
        <v>2015.1</v>
      </c>
      <c r="I61" s="195">
        <v>42000</v>
      </c>
      <c r="J61" s="195">
        <v>3500</v>
      </c>
      <c r="K61" s="196"/>
      <c r="L61" s="197"/>
      <c r="M61" s="200">
        <v>630</v>
      </c>
      <c r="N61" s="198">
        <f t="shared" si="0"/>
        <v>-82</v>
      </c>
      <c r="O61" s="186" t="s">
        <v>278</v>
      </c>
      <c r="R61" s="201"/>
    </row>
    <row r="62" spans="1:18" s="175" customFormat="1" ht="19.5" customHeight="1">
      <c r="A62" s="184">
        <v>55</v>
      </c>
      <c r="B62" s="186" t="s">
        <v>330</v>
      </c>
      <c r="C62" s="187"/>
      <c r="D62" s="186"/>
      <c r="E62" s="184" t="s">
        <v>101</v>
      </c>
      <c r="F62" s="184">
        <v>1</v>
      </c>
      <c r="G62" s="184">
        <v>2017.07</v>
      </c>
      <c r="H62" s="184">
        <v>2017.07</v>
      </c>
      <c r="I62" s="195">
        <v>9000</v>
      </c>
      <c r="J62" s="195">
        <v>500</v>
      </c>
      <c r="K62" s="196"/>
      <c r="L62" s="197"/>
      <c r="M62" s="200">
        <v>630</v>
      </c>
      <c r="N62" s="198">
        <f t="shared" si="0"/>
        <v>26</v>
      </c>
      <c r="O62" s="186" t="s">
        <v>278</v>
      </c>
      <c r="R62" s="201"/>
    </row>
    <row r="63" spans="1:18" s="175" customFormat="1" ht="19.5" customHeight="1">
      <c r="A63" s="184">
        <v>56</v>
      </c>
      <c r="B63" s="186" t="s">
        <v>331</v>
      </c>
      <c r="C63" s="187"/>
      <c r="D63" s="186"/>
      <c r="E63" s="184" t="s">
        <v>101</v>
      </c>
      <c r="F63" s="184">
        <v>1</v>
      </c>
      <c r="G63" s="184">
        <v>2017.08</v>
      </c>
      <c r="H63" s="184">
        <v>2017.08</v>
      </c>
      <c r="I63" s="195">
        <v>1180</v>
      </c>
      <c r="J63" s="195">
        <v>98.26</v>
      </c>
      <c r="K63" s="196"/>
      <c r="L63" s="197"/>
      <c r="M63" s="200">
        <v>83</v>
      </c>
      <c r="N63" s="198">
        <f t="shared" si="0"/>
        <v>-15.53</v>
      </c>
      <c r="O63" s="186" t="s">
        <v>278</v>
      </c>
      <c r="R63" s="201"/>
    </row>
    <row r="64" spans="1:18" s="175" customFormat="1" ht="19.5" customHeight="1">
      <c r="A64" s="184">
        <v>57</v>
      </c>
      <c r="B64" s="186" t="s">
        <v>332</v>
      </c>
      <c r="C64" s="187"/>
      <c r="D64" s="186"/>
      <c r="E64" s="184" t="s">
        <v>101</v>
      </c>
      <c r="F64" s="184">
        <v>1</v>
      </c>
      <c r="G64" s="184">
        <v>2017.08</v>
      </c>
      <c r="H64" s="184">
        <v>2017.08</v>
      </c>
      <c r="I64" s="195">
        <v>4689</v>
      </c>
      <c r="J64" s="195">
        <v>390.75</v>
      </c>
      <c r="K64" s="196"/>
      <c r="L64" s="197"/>
      <c r="M64" s="200">
        <v>328</v>
      </c>
      <c r="N64" s="198">
        <f t="shared" si="0"/>
        <v>-16.059999999999999</v>
      </c>
      <c r="O64" s="186" t="s">
        <v>278</v>
      </c>
      <c r="R64" s="201"/>
    </row>
    <row r="65" spans="1:24" s="175" customFormat="1" ht="19.5" customHeight="1">
      <c r="A65" s="184">
        <v>58</v>
      </c>
      <c r="B65" s="186" t="s">
        <v>333</v>
      </c>
      <c r="C65" s="187"/>
      <c r="D65" s="186"/>
      <c r="E65" s="184" t="s">
        <v>100</v>
      </c>
      <c r="F65" s="184">
        <v>1</v>
      </c>
      <c r="G65" s="184">
        <v>2017.08</v>
      </c>
      <c r="H65" s="184">
        <v>2017.08</v>
      </c>
      <c r="I65" s="195">
        <v>1760</v>
      </c>
      <c r="J65" s="195">
        <v>146.96</v>
      </c>
      <c r="K65" s="196"/>
      <c r="L65" s="197"/>
      <c r="M65" s="200">
        <v>123</v>
      </c>
      <c r="N65" s="198">
        <f t="shared" si="0"/>
        <v>-16.3</v>
      </c>
      <c r="O65" s="186" t="s">
        <v>278</v>
      </c>
      <c r="R65" s="201"/>
    </row>
    <row r="66" spans="1:24" s="175" customFormat="1" ht="19.5" customHeight="1">
      <c r="A66" s="184">
        <v>59</v>
      </c>
      <c r="B66" s="186" t="s">
        <v>334</v>
      </c>
      <c r="C66" s="187"/>
      <c r="D66" s="186"/>
      <c r="E66" s="184" t="s">
        <v>101</v>
      </c>
      <c r="F66" s="184">
        <v>1</v>
      </c>
      <c r="G66" s="184">
        <v>2018.01</v>
      </c>
      <c r="H66" s="184">
        <v>2018.01</v>
      </c>
      <c r="I66" s="195">
        <v>4890</v>
      </c>
      <c r="J66" s="195">
        <v>1086.76</v>
      </c>
      <c r="K66" s="196"/>
      <c r="L66" s="197"/>
      <c r="M66" s="200">
        <v>840</v>
      </c>
      <c r="N66" s="198">
        <f t="shared" si="0"/>
        <v>-22.71</v>
      </c>
      <c r="O66" s="186" t="s">
        <v>278</v>
      </c>
      <c r="R66" s="201"/>
    </row>
    <row r="67" spans="1:24" s="175" customFormat="1" ht="19.5" customHeight="1">
      <c r="A67" s="184">
        <v>60</v>
      </c>
      <c r="B67" s="186" t="s">
        <v>334</v>
      </c>
      <c r="C67" s="187"/>
      <c r="D67" s="186"/>
      <c r="E67" s="184" t="s">
        <v>101</v>
      </c>
      <c r="F67" s="184">
        <v>1</v>
      </c>
      <c r="G67" s="184">
        <v>2018.01</v>
      </c>
      <c r="H67" s="184">
        <v>2018.01</v>
      </c>
      <c r="I67" s="195">
        <v>4890</v>
      </c>
      <c r="J67" s="195">
        <v>1086.76</v>
      </c>
      <c r="K67" s="196"/>
      <c r="L67" s="197"/>
      <c r="M67" s="200">
        <v>840</v>
      </c>
      <c r="N67" s="198">
        <f t="shared" si="0"/>
        <v>-22.71</v>
      </c>
      <c r="O67" s="186" t="s">
        <v>278</v>
      </c>
      <c r="R67" s="201"/>
    </row>
    <row r="68" spans="1:24" s="175" customFormat="1" ht="19.5" customHeight="1">
      <c r="A68" s="184">
        <v>61</v>
      </c>
      <c r="B68" s="186" t="s">
        <v>290</v>
      </c>
      <c r="C68" s="187"/>
      <c r="D68" s="186"/>
      <c r="E68" s="184" t="s">
        <v>101</v>
      </c>
      <c r="F68" s="184">
        <v>1</v>
      </c>
      <c r="G68" s="184">
        <v>2018.02</v>
      </c>
      <c r="H68" s="184">
        <v>2018.02</v>
      </c>
      <c r="I68" s="195">
        <v>4890</v>
      </c>
      <c r="J68" s="195">
        <v>1222.5899999999999</v>
      </c>
      <c r="K68" s="196"/>
      <c r="L68" s="197"/>
      <c r="M68" s="200">
        <v>840</v>
      </c>
      <c r="N68" s="198">
        <f t="shared" si="0"/>
        <v>-31.29</v>
      </c>
      <c r="O68" s="186" t="s">
        <v>278</v>
      </c>
      <c r="R68" s="201"/>
    </row>
    <row r="69" spans="1:24" s="175" customFormat="1" ht="19.5" customHeight="1">
      <c r="A69" s="184">
        <v>62</v>
      </c>
      <c r="B69" s="186" t="s">
        <v>335</v>
      </c>
      <c r="C69" s="187"/>
      <c r="D69" s="186"/>
      <c r="E69" s="184" t="s">
        <v>101</v>
      </c>
      <c r="F69" s="184">
        <v>1</v>
      </c>
      <c r="G69" s="184">
        <v>2018.05</v>
      </c>
      <c r="H69" s="184">
        <v>2018.05</v>
      </c>
      <c r="I69" s="195">
        <v>4980</v>
      </c>
      <c r="J69" s="195">
        <v>1660.08</v>
      </c>
      <c r="K69" s="196"/>
      <c r="L69" s="197"/>
      <c r="M69" s="200">
        <v>840</v>
      </c>
      <c r="N69" s="198">
        <f t="shared" si="0"/>
        <v>-49.4</v>
      </c>
      <c r="O69" s="186" t="s">
        <v>278</v>
      </c>
      <c r="R69" s="201"/>
    </row>
    <row r="70" spans="1:24" s="175" customFormat="1" ht="19.5" customHeight="1">
      <c r="A70" s="184">
        <v>63</v>
      </c>
      <c r="B70" s="186" t="s">
        <v>336</v>
      </c>
      <c r="C70" s="187"/>
      <c r="D70" s="186"/>
      <c r="E70" s="184" t="s">
        <v>101</v>
      </c>
      <c r="F70" s="184">
        <v>1</v>
      </c>
      <c r="G70" s="184">
        <v>2018.1</v>
      </c>
      <c r="H70" s="184">
        <v>2018.1</v>
      </c>
      <c r="I70" s="195">
        <v>4650</v>
      </c>
      <c r="J70" s="195">
        <v>2195.77</v>
      </c>
      <c r="K70" s="196"/>
      <c r="L70" s="197"/>
      <c r="M70" s="200">
        <v>735</v>
      </c>
      <c r="N70" s="198">
        <f t="shared" si="0"/>
        <v>-66.53</v>
      </c>
      <c r="O70" s="186" t="s">
        <v>278</v>
      </c>
      <c r="R70" s="201"/>
    </row>
    <row r="71" spans="1:24" s="175" customFormat="1" ht="19.5" customHeight="1">
      <c r="A71" s="184">
        <v>64</v>
      </c>
      <c r="B71" s="186" t="s">
        <v>337</v>
      </c>
      <c r="C71" s="187"/>
      <c r="D71" s="186"/>
      <c r="E71" s="184" t="s">
        <v>101</v>
      </c>
      <c r="F71" s="184">
        <v>1</v>
      </c>
      <c r="G71" s="184">
        <v>2018.1</v>
      </c>
      <c r="H71" s="184">
        <v>2018.1</v>
      </c>
      <c r="I71" s="195">
        <v>2760</v>
      </c>
      <c r="J71" s="195">
        <v>1303.27</v>
      </c>
      <c r="K71" s="196"/>
      <c r="L71" s="197"/>
      <c r="M71" s="200">
        <v>602</v>
      </c>
      <c r="N71" s="198">
        <f t="shared" si="0"/>
        <v>-53.81</v>
      </c>
      <c r="O71" s="186" t="s">
        <v>278</v>
      </c>
      <c r="R71" s="201"/>
    </row>
    <row r="72" spans="1:24" s="175" customFormat="1" ht="19.5" customHeight="1">
      <c r="A72" s="184">
        <v>65</v>
      </c>
      <c r="B72" s="186" t="s">
        <v>338</v>
      </c>
      <c r="C72" s="187"/>
      <c r="D72" s="186"/>
      <c r="E72" s="184" t="s">
        <v>101</v>
      </c>
      <c r="F72" s="184">
        <v>1</v>
      </c>
      <c r="G72" s="184">
        <v>2018.02</v>
      </c>
      <c r="H72" s="184">
        <v>2018.02</v>
      </c>
      <c r="I72" s="195">
        <v>2360</v>
      </c>
      <c r="J72" s="195">
        <v>589.88</v>
      </c>
      <c r="K72" s="196"/>
      <c r="L72" s="197"/>
      <c r="M72" s="195">
        <v>154</v>
      </c>
      <c r="N72" s="198">
        <f t="shared" ref="N72:N134" si="1">IF(J72=0,0,ROUND((M72-J72)/J72*100,2))</f>
        <v>-73.89</v>
      </c>
      <c r="O72" s="186" t="s">
        <v>278</v>
      </c>
      <c r="R72" s="201"/>
    </row>
    <row r="73" spans="1:24" s="175" customFormat="1" ht="19.5" customHeight="1">
      <c r="A73" s="184">
        <v>66</v>
      </c>
      <c r="B73" s="186" t="s">
        <v>339</v>
      </c>
      <c r="C73" s="187"/>
      <c r="D73" s="186"/>
      <c r="E73" s="184" t="s">
        <v>100</v>
      </c>
      <c r="F73" s="184">
        <v>2</v>
      </c>
      <c r="G73" s="184">
        <v>2017.09</v>
      </c>
      <c r="H73" s="184">
        <v>2017.09</v>
      </c>
      <c r="I73" s="195">
        <v>4670</v>
      </c>
      <c r="J73" s="195">
        <v>518.96</v>
      </c>
      <c r="K73" s="196"/>
      <c r="L73" s="197"/>
      <c r="M73" s="195">
        <v>168</v>
      </c>
      <c r="N73" s="198">
        <f t="shared" si="1"/>
        <v>-67.63</v>
      </c>
      <c r="O73" s="186" t="s">
        <v>278</v>
      </c>
      <c r="R73" s="201"/>
    </row>
    <row r="74" spans="1:24" s="175" customFormat="1" ht="19.5" customHeight="1">
      <c r="A74" s="184">
        <v>67</v>
      </c>
      <c r="B74" s="186" t="s">
        <v>340</v>
      </c>
      <c r="C74" s="187"/>
      <c r="D74" s="186"/>
      <c r="E74" s="184" t="s">
        <v>100</v>
      </c>
      <c r="F74" s="184">
        <v>2</v>
      </c>
      <c r="G74" s="184">
        <v>2018.05</v>
      </c>
      <c r="H74" s="184">
        <v>2018.05</v>
      </c>
      <c r="I74" s="195">
        <v>3200</v>
      </c>
      <c r="J74" s="195">
        <v>1066.8800000000001</v>
      </c>
      <c r="K74" s="196"/>
      <c r="L74" s="197"/>
      <c r="M74" s="195">
        <v>840</v>
      </c>
      <c r="N74" s="198">
        <f t="shared" si="1"/>
        <v>-21.27</v>
      </c>
      <c r="O74" s="186" t="s">
        <v>278</v>
      </c>
      <c r="R74" s="201"/>
    </row>
    <row r="75" spans="1:24" s="175" customFormat="1" ht="19.5" customHeight="1">
      <c r="A75" s="184">
        <v>68</v>
      </c>
      <c r="B75" s="186" t="s">
        <v>341</v>
      </c>
      <c r="C75" s="187"/>
      <c r="D75" s="186"/>
      <c r="E75" s="184" t="s">
        <v>180</v>
      </c>
      <c r="F75" s="184">
        <v>6</v>
      </c>
      <c r="G75" s="184">
        <v>2017.06</v>
      </c>
      <c r="H75" s="184">
        <v>2017.06</v>
      </c>
      <c r="I75" s="195">
        <v>16680</v>
      </c>
      <c r="J75" s="195">
        <v>463.45</v>
      </c>
      <c r="K75" s="196"/>
      <c r="L75" s="197"/>
      <c r="M75" s="195">
        <v>3680</v>
      </c>
      <c r="N75" s="198">
        <f t="shared" si="1"/>
        <v>694.04</v>
      </c>
      <c r="O75" s="186" t="s">
        <v>278</v>
      </c>
      <c r="R75" s="201"/>
    </row>
    <row r="76" spans="1:24" s="175" customFormat="1" ht="19.5" customHeight="1">
      <c r="A76" s="184">
        <v>69</v>
      </c>
      <c r="B76" s="186" t="s">
        <v>342</v>
      </c>
      <c r="C76" s="187"/>
      <c r="D76" s="186"/>
      <c r="E76" s="184" t="s">
        <v>101</v>
      </c>
      <c r="F76" s="184">
        <v>1</v>
      </c>
      <c r="G76" s="184">
        <v>2005.12</v>
      </c>
      <c r="H76" s="184">
        <v>2005.12</v>
      </c>
      <c r="I76" s="195">
        <v>3500</v>
      </c>
      <c r="J76" s="195">
        <v>0</v>
      </c>
      <c r="K76" s="196"/>
      <c r="L76" s="197"/>
      <c r="M76" s="195">
        <v>200</v>
      </c>
      <c r="N76" s="198">
        <f t="shared" si="1"/>
        <v>0</v>
      </c>
      <c r="O76" s="186" t="s">
        <v>343</v>
      </c>
      <c r="R76" s="201"/>
      <c r="W76" s="202">
        <v>6233</v>
      </c>
      <c r="X76" s="175">
        <f>W77+'固定资产-运输设备'!N8</f>
        <v>6233</v>
      </c>
    </row>
    <row r="77" spans="1:24" s="175" customFormat="1" ht="19.5" customHeight="1">
      <c r="A77" s="184">
        <v>70</v>
      </c>
      <c r="B77" s="186" t="s">
        <v>344</v>
      </c>
      <c r="C77" s="187"/>
      <c r="D77" s="186"/>
      <c r="E77" s="184" t="s">
        <v>101</v>
      </c>
      <c r="F77" s="184">
        <v>1</v>
      </c>
      <c r="G77" s="184">
        <v>2005.12</v>
      </c>
      <c r="H77" s="184">
        <v>2005.12</v>
      </c>
      <c r="I77" s="195">
        <v>3500</v>
      </c>
      <c r="J77" s="195">
        <v>0</v>
      </c>
      <c r="K77" s="196"/>
      <c r="L77" s="197"/>
      <c r="M77" s="195">
        <v>200</v>
      </c>
      <c r="N77" s="198">
        <f t="shared" si="1"/>
        <v>0</v>
      </c>
      <c r="O77" s="186" t="s">
        <v>343</v>
      </c>
      <c r="R77" s="201"/>
      <c r="W77" s="175">
        <f>SUM(M76:M133)</f>
        <v>5493</v>
      </c>
      <c r="X77" s="175">
        <f>W76-X76</f>
        <v>0</v>
      </c>
    </row>
    <row r="78" spans="1:24" s="175" customFormat="1" ht="19.5" customHeight="1">
      <c r="A78" s="184">
        <v>71</v>
      </c>
      <c r="B78" s="186" t="s">
        <v>345</v>
      </c>
      <c r="C78" s="187"/>
      <c r="D78" s="186"/>
      <c r="E78" s="184" t="s">
        <v>101</v>
      </c>
      <c r="F78" s="184">
        <v>1</v>
      </c>
      <c r="G78" s="184">
        <v>2005.12</v>
      </c>
      <c r="H78" s="184">
        <v>2005.12</v>
      </c>
      <c r="I78" s="195">
        <v>1980</v>
      </c>
      <c r="J78" s="195">
        <v>0</v>
      </c>
      <c r="K78" s="196"/>
      <c r="L78" s="197"/>
      <c r="M78" s="195">
        <v>120</v>
      </c>
      <c r="N78" s="198">
        <f t="shared" si="1"/>
        <v>0</v>
      </c>
      <c r="O78" s="186" t="s">
        <v>343</v>
      </c>
      <c r="R78" s="201"/>
      <c r="W78" s="175">
        <f>W77-W76</f>
        <v>-740</v>
      </c>
    </row>
    <row r="79" spans="1:24" s="175" customFormat="1" ht="19.5" customHeight="1">
      <c r="A79" s="184">
        <v>72</v>
      </c>
      <c r="B79" s="186" t="s">
        <v>345</v>
      </c>
      <c r="C79" s="187"/>
      <c r="D79" s="186"/>
      <c r="E79" s="184" t="s">
        <v>101</v>
      </c>
      <c r="F79" s="184">
        <v>4</v>
      </c>
      <c r="G79" s="184">
        <v>2005.12</v>
      </c>
      <c r="H79" s="184">
        <v>2005.12</v>
      </c>
      <c r="I79" s="195">
        <v>7920</v>
      </c>
      <c r="J79" s="195">
        <v>0</v>
      </c>
      <c r="K79" s="196"/>
      <c r="L79" s="197"/>
      <c r="M79" s="195">
        <v>120</v>
      </c>
      <c r="N79" s="198">
        <f t="shared" si="1"/>
        <v>0</v>
      </c>
      <c r="O79" s="186" t="s">
        <v>343</v>
      </c>
      <c r="R79" s="201"/>
    </row>
    <row r="80" spans="1:24" s="175" customFormat="1" ht="19.5" customHeight="1">
      <c r="A80" s="184">
        <v>73</v>
      </c>
      <c r="B80" s="186" t="s">
        <v>346</v>
      </c>
      <c r="C80" s="187"/>
      <c r="D80" s="186"/>
      <c r="E80" s="184" t="s">
        <v>101</v>
      </c>
      <c r="F80" s="184">
        <v>1</v>
      </c>
      <c r="G80" s="184">
        <v>2005.12</v>
      </c>
      <c r="H80" s="184">
        <v>2005.12</v>
      </c>
      <c r="I80" s="195">
        <v>4980</v>
      </c>
      <c r="J80" s="195">
        <v>0</v>
      </c>
      <c r="K80" s="196"/>
      <c r="L80" s="197"/>
      <c r="M80" s="195">
        <v>400</v>
      </c>
      <c r="N80" s="198">
        <f t="shared" si="1"/>
        <v>0</v>
      </c>
      <c r="O80" s="186" t="s">
        <v>343</v>
      </c>
      <c r="R80" s="201"/>
    </row>
    <row r="81" spans="1:18" s="175" customFormat="1" ht="19.5" customHeight="1">
      <c r="A81" s="184">
        <v>74</v>
      </c>
      <c r="B81" s="186" t="s">
        <v>347</v>
      </c>
      <c r="C81" s="187"/>
      <c r="D81" s="186"/>
      <c r="E81" s="184" t="s">
        <v>101</v>
      </c>
      <c r="F81" s="184">
        <v>1</v>
      </c>
      <c r="G81" s="184">
        <v>2005.12</v>
      </c>
      <c r="H81" s="184">
        <v>2005.12</v>
      </c>
      <c r="I81" s="195">
        <v>4980</v>
      </c>
      <c r="J81" s="195">
        <v>0</v>
      </c>
      <c r="K81" s="196"/>
      <c r="L81" s="197"/>
      <c r="M81" s="195">
        <v>400</v>
      </c>
      <c r="N81" s="198">
        <f t="shared" si="1"/>
        <v>0</v>
      </c>
      <c r="O81" s="186" t="s">
        <v>343</v>
      </c>
      <c r="R81" s="201"/>
    </row>
    <row r="82" spans="1:18" s="175" customFormat="1" ht="19.5" customHeight="1">
      <c r="A82" s="184">
        <v>75</v>
      </c>
      <c r="B82" s="186" t="s">
        <v>348</v>
      </c>
      <c r="C82" s="187"/>
      <c r="D82" s="186"/>
      <c r="E82" s="184" t="s">
        <v>101</v>
      </c>
      <c r="F82" s="184">
        <v>2</v>
      </c>
      <c r="G82" s="184">
        <v>2005.12</v>
      </c>
      <c r="H82" s="184">
        <v>2005.12</v>
      </c>
      <c r="I82" s="195">
        <v>3640</v>
      </c>
      <c r="J82" s="195">
        <v>0</v>
      </c>
      <c r="K82" s="196"/>
      <c r="L82" s="197"/>
      <c r="M82" s="195">
        <v>42</v>
      </c>
      <c r="N82" s="198">
        <f t="shared" si="1"/>
        <v>0</v>
      </c>
      <c r="O82" s="186" t="s">
        <v>343</v>
      </c>
      <c r="R82" s="201"/>
    </row>
    <row r="83" spans="1:18" s="175" customFormat="1" ht="19.5" customHeight="1">
      <c r="A83" s="184">
        <v>76</v>
      </c>
      <c r="B83" s="186" t="s">
        <v>349</v>
      </c>
      <c r="C83" s="187"/>
      <c r="D83" s="186"/>
      <c r="E83" s="184" t="s">
        <v>101</v>
      </c>
      <c r="F83" s="184">
        <v>2</v>
      </c>
      <c r="G83" s="184">
        <v>2005.12</v>
      </c>
      <c r="H83" s="184">
        <v>2005.12</v>
      </c>
      <c r="I83" s="195">
        <v>380</v>
      </c>
      <c r="J83" s="195">
        <v>0</v>
      </c>
      <c r="K83" s="196"/>
      <c r="L83" s="197"/>
      <c r="M83" s="195">
        <v>42</v>
      </c>
      <c r="N83" s="198">
        <f t="shared" si="1"/>
        <v>0</v>
      </c>
      <c r="O83" s="186" t="s">
        <v>343</v>
      </c>
      <c r="R83" s="201"/>
    </row>
    <row r="84" spans="1:18" s="175" customFormat="1" ht="19.5" customHeight="1">
      <c r="A84" s="184">
        <v>77</v>
      </c>
      <c r="B84" s="186" t="s">
        <v>350</v>
      </c>
      <c r="C84" s="187"/>
      <c r="D84" s="186"/>
      <c r="E84" s="184" t="s">
        <v>101</v>
      </c>
      <c r="F84" s="184">
        <v>1</v>
      </c>
      <c r="G84" s="184">
        <v>2005.12</v>
      </c>
      <c r="H84" s="184">
        <v>2005.12</v>
      </c>
      <c r="I84" s="195">
        <v>5800</v>
      </c>
      <c r="J84" s="195">
        <v>0</v>
      </c>
      <c r="K84" s="196"/>
      <c r="L84" s="197"/>
      <c r="M84" s="195">
        <v>70</v>
      </c>
      <c r="N84" s="198">
        <f t="shared" si="1"/>
        <v>0</v>
      </c>
      <c r="O84" s="186" t="s">
        <v>343</v>
      </c>
      <c r="R84" s="201"/>
    </row>
    <row r="85" spans="1:18" s="175" customFormat="1" ht="19.5" customHeight="1">
      <c r="A85" s="184">
        <v>78</v>
      </c>
      <c r="B85" s="186" t="s">
        <v>351</v>
      </c>
      <c r="C85" s="187"/>
      <c r="D85" s="186"/>
      <c r="E85" s="184" t="s">
        <v>101</v>
      </c>
      <c r="F85" s="184">
        <v>1</v>
      </c>
      <c r="G85" s="184">
        <v>2005.12</v>
      </c>
      <c r="H85" s="184">
        <v>2005.12</v>
      </c>
      <c r="I85" s="195">
        <v>6450</v>
      </c>
      <c r="J85" s="195">
        <v>0</v>
      </c>
      <c r="K85" s="196"/>
      <c r="L85" s="197"/>
      <c r="M85" s="195">
        <v>70</v>
      </c>
      <c r="N85" s="198">
        <f t="shared" si="1"/>
        <v>0</v>
      </c>
      <c r="O85" s="186" t="s">
        <v>343</v>
      </c>
      <c r="R85" s="201"/>
    </row>
    <row r="86" spans="1:18" s="175" customFormat="1" ht="19.5" customHeight="1">
      <c r="A86" s="184">
        <v>79</v>
      </c>
      <c r="B86" s="186" t="s">
        <v>352</v>
      </c>
      <c r="C86" s="187"/>
      <c r="D86" s="186"/>
      <c r="E86" s="184" t="s">
        <v>353</v>
      </c>
      <c r="F86" s="184">
        <v>1</v>
      </c>
      <c r="G86" s="184">
        <v>2005.12</v>
      </c>
      <c r="H86" s="184">
        <v>2005.12</v>
      </c>
      <c r="I86" s="195">
        <v>2180</v>
      </c>
      <c r="J86" s="195">
        <v>0</v>
      </c>
      <c r="K86" s="196"/>
      <c r="L86" s="197"/>
      <c r="M86" s="195">
        <v>4</v>
      </c>
      <c r="N86" s="198">
        <f t="shared" si="1"/>
        <v>0</v>
      </c>
      <c r="O86" s="186" t="s">
        <v>343</v>
      </c>
      <c r="R86" s="201"/>
    </row>
    <row r="87" spans="1:18" s="175" customFormat="1" ht="19.5" customHeight="1">
      <c r="A87" s="184">
        <v>80</v>
      </c>
      <c r="B87" s="186" t="s">
        <v>354</v>
      </c>
      <c r="C87" s="187"/>
      <c r="D87" s="186"/>
      <c r="E87" s="184" t="s">
        <v>100</v>
      </c>
      <c r="F87" s="184">
        <v>1</v>
      </c>
      <c r="G87" s="184">
        <v>2005.12</v>
      </c>
      <c r="H87" s="184">
        <v>2005.12</v>
      </c>
      <c r="I87" s="195">
        <v>920</v>
      </c>
      <c r="J87" s="195">
        <v>0</v>
      </c>
      <c r="K87" s="196"/>
      <c r="L87" s="197"/>
      <c r="M87" s="195">
        <v>4</v>
      </c>
      <c r="N87" s="198">
        <f t="shared" si="1"/>
        <v>0</v>
      </c>
      <c r="O87" s="186" t="s">
        <v>343</v>
      </c>
      <c r="R87" s="201"/>
    </row>
    <row r="88" spans="1:18" s="175" customFormat="1" ht="19.5" customHeight="1">
      <c r="A88" s="184">
        <v>81</v>
      </c>
      <c r="B88" s="186" t="s">
        <v>354</v>
      </c>
      <c r="C88" s="187"/>
      <c r="D88" s="186"/>
      <c r="E88" s="184" t="s">
        <v>100</v>
      </c>
      <c r="F88" s="184">
        <v>1</v>
      </c>
      <c r="G88" s="184">
        <v>2005.12</v>
      </c>
      <c r="H88" s="184">
        <v>2005.12</v>
      </c>
      <c r="I88" s="195">
        <v>920</v>
      </c>
      <c r="J88" s="195">
        <v>0</v>
      </c>
      <c r="K88" s="196"/>
      <c r="L88" s="197"/>
      <c r="M88" s="195">
        <v>4</v>
      </c>
      <c r="N88" s="198">
        <f t="shared" si="1"/>
        <v>0</v>
      </c>
      <c r="O88" s="186" t="s">
        <v>343</v>
      </c>
      <c r="R88" s="201"/>
    </row>
    <row r="89" spans="1:18" s="175" customFormat="1" ht="19.5" customHeight="1">
      <c r="A89" s="184">
        <v>82</v>
      </c>
      <c r="B89" s="186" t="s">
        <v>355</v>
      </c>
      <c r="C89" s="187"/>
      <c r="D89" s="186"/>
      <c r="E89" s="184" t="s">
        <v>101</v>
      </c>
      <c r="F89" s="184">
        <v>1</v>
      </c>
      <c r="G89" s="184">
        <v>2005.12</v>
      </c>
      <c r="H89" s="184">
        <v>2005.12</v>
      </c>
      <c r="I89" s="195">
        <v>2800</v>
      </c>
      <c r="J89" s="195">
        <v>0</v>
      </c>
      <c r="K89" s="196"/>
      <c r="L89" s="197"/>
      <c r="M89" s="195">
        <v>11</v>
      </c>
      <c r="N89" s="198">
        <f t="shared" si="1"/>
        <v>0</v>
      </c>
      <c r="O89" s="186" t="s">
        <v>343</v>
      </c>
      <c r="R89" s="201"/>
    </row>
    <row r="90" spans="1:18" s="175" customFormat="1" ht="19.5" customHeight="1">
      <c r="A90" s="184">
        <v>83</v>
      </c>
      <c r="B90" s="186" t="s">
        <v>356</v>
      </c>
      <c r="C90" s="187"/>
      <c r="D90" s="186"/>
      <c r="E90" s="184" t="s">
        <v>101</v>
      </c>
      <c r="F90" s="184">
        <v>1</v>
      </c>
      <c r="G90" s="184">
        <v>2005.12</v>
      </c>
      <c r="H90" s="184">
        <v>2005.12</v>
      </c>
      <c r="I90" s="195">
        <v>1850</v>
      </c>
      <c r="J90" s="195">
        <v>0</v>
      </c>
      <c r="K90" s="196"/>
      <c r="L90" s="197"/>
      <c r="M90" s="195">
        <v>21</v>
      </c>
      <c r="N90" s="198">
        <f t="shared" si="1"/>
        <v>0</v>
      </c>
      <c r="O90" s="186" t="s">
        <v>343</v>
      </c>
      <c r="R90" s="201"/>
    </row>
    <row r="91" spans="1:18" s="175" customFormat="1" ht="19.5" customHeight="1">
      <c r="A91" s="184">
        <v>84</v>
      </c>
      <c r="B91" s="186" t="s">
        <v>357</v>
      </c>
      <c r="C91" s="187"/>
      <c r="D91" s="186"/>
      <c r="E91" s="184" t="s">
        <v>100</v>
      </c>
      <c r="F91" s="184">
        <v>1</v>
      </c>
      <c r="G91" s="184">
        <v>2007.07</v>
      </c>
      <c r="H91" s="184">
        <v>2007.07</v>
      </c>
      <c r="I91" s="195">
        <v>2300</v>
      </c>
      <c r="J91" s="195">
        <v>0</v>
      </c>
      <c r="K91" s="196"/>
      <c r="L91" s="197"/>
      <c r="M91" s="195">
        <v>0</v>
      </c>
      <c r="N91" s="198">
        <f t="shared" si="1"/>
        <v>0</v>
      </c>
      <c r="O91" s="186" t="s">
        <v>343</v>
      </c>
      <c r="R91" s="201"/>
    </row>
    <row r="92" spans="1:18" s="175" customFormat="1" ht="19.5" customHeight="1">
      <c r="A92" s="184">
        <v>85</v>
      </c>
      <c r="B92" s="186" t="s">
        <v>358</v>
      </c>
      <c r="C92" s="187"/>
      <c r="D92" s="186"/>
      <c r="E92" s="184" t="s">
        <v>280</v>
      </c>
      <c r="F92" s="184">
        <v>5</v>
      </c>
      <c r="G92" s="184">
        <v>2007.07</v>
      </c>
      <c r="H92" s="184">
        <v>2007.07</v>
      </c>
      <c r="I92" s="195">
        <v>2150</v>
      </c>
      <c r="J92" s="195">
        <v>0</v>
      </c>
      <c r="K92" s="196"/>
      <c r="L92" s="197"/>
      <c r="M92" s="195">
        <v>18</v>
      </c>
      <c r="N92" s="198">
        <f t="shared" si="1"/>
        <v>0</v>
      </c>
      <c r="O92" s="186" t="s">
        <v>343</v>
      </c>
      <c r="R92" s="201"/>
    </row>
    <row r="93" spans="1:18" s="175" customFormat="1" ht="19.5" customHeight="1">
      <c r="A93" s="184">
        <v>86</v>
      </c>
      <c r="B93" s="186" t="s">
        <v>359</v>
      </c>
      <c r="C93" s="187"/>
      <c r="D93" s="186"/>
      <c r="E93" s="184" t="s">
        <v>280</v>
      </c>
      <c r="F93" s="184">
        <v>1</v>
      </c>
      <c r="G93" s="184">
        <v>2007.07</v>
      </c>
      <c r="H93" s="184">
        <v>2007.07</v>
      </c>
      <c r="I93" s="195">
        <v>500</v>
      </c>
      <c r="J93" s="195">
        <v>0</v>
      </c>
      <c r="K93" s="196"/>
      <c r="L93" s="197"/>
      <c r="M93" s="195">
        <v>4</v>
      </c>
      <c r="N93" s="198">
        <f t="shared" si="1"/>
        <v>0</v>
      </c>
      <c r="O93" s="186" t="s">
        <v>343</v>
      </c>
      <c r="R93" s="201"/>
    </row>
    <row r="94" spans="1:18" s="175" customFormat="1" ht="19.5" customHeight="1">
      <c r="A94" s="184">
        <v>87</v>
      </c>
      <c r="B94" s="186" t="s">
        <v>360</v>
      </c>
      <c r="C94" s="187"/>
      <c r="D94" s="186"/>
      <c r="E94" s="184" t="s">
        <v>100</v>
      </c>
      <c r="F94" s="184">
        <v>3</v>
      </c>
      <c r="G94" s="184">
        <v>2007.07</v>
      </c>
      <c r="H94" s="184">
        <v>2007.07</v>
      </c>
      <c r="I94" s="195">
        <v>1320</v>
      </c>
      <c r="J94" s="195">
        <v>0</v>
      </c>
      <c r="K94" s="196"/>
      <c r="L94" s="197"/>
      <c r="M94" s="195">
        <v>42</v>
      </c>
      <c r="N94" s="198">
        <f t="shared" si="1"/>
        <v>0</v>
      </c>
      <c r="O94" s="186" t="s">
        <v>343</v>
      </c>
      <c r="R94" s="201"/>
    </row>
    <row r="95" spans="1:18" s="175" customFormat="1" ht="19.5" customHeight="1">
      <c r="A95" s="184">
        <v>88</v>
      </c>
      <c r="B95" s="186" t="s">
        <v>361</v>
      </c>
      <c r="C95" s="187"/>
      <c r="D95" s="186"/>
      <c r="E95" s="184" t="s">
        <v>280</v>
      </c>
      <c r="F95" s="184">
        <v>3</v>
      </c>
      <c r="G95" s="184">
        <v>2007.09</v>
      </c>
      <c r="H95" s="184">
        <v>2007.09</v>
      </c>
      <c r="I95" s="195">
        <v>420</v>
      </c>
      <c r="J95" s="195">
        <v>0</v>
      </c>
      <c r="K95" s="196"/>
      <c r="L95" s="197"/>
      <c r="M95" s="195">
        <v>21</v>
      </c>
      <c r="N95" s="198">
        <f t="shared" si="1"/>
        <v>0</v>
      </c>
      <c r="O95" s="186" t="s">
        <v>343</v>
      </c>
      <c r="R95" s="201"/>
    </row>
    <row r="96" spans="1:18" s="175" customFormat="1" ht="19.5" customHeight="1">
      <c r="A96" s="184">
        <v>89</v>
      </c>
      <c r="B96" s="186" t="s">
        <v>362</v>
      </c>
      <c r="C96" s="187"/>
      <c r="D96" s="186"/>
      <c r="E96" s="184" t="s">
        <v>101</v>
      </c>
      <c r="F96" s="184">
        <v>1</v>
      </c>
      <c r="G96" s="184">
        <v>2012.06</v>
      </c>
      <c r="H96" s="184">
        <v>2012.06</v>
      </c>
      <c r="I96" s="195">
        <v>3400</v>
      </c>
      <c r="J96" s="195">
        <v>0</v>
      </c>
      <c r="K96" s="196"/>
      <c r="L96" s="197"/>
      <c r="M96" s="195">
        <v>21</v>
      </c>
      <c r="N96" s="198">
        <f t="shared" si="1"/>
        <v>0</v>
      </c>
      <c r="O96" s="186" t="s">
        <v>363</v>
      </c>
      <c r="R96" s="201"/>
    </row>
    <row r="97" spans="1:18" s="175" customFormat="1" ht="19.5" customHeight="1">
      <c r="A97" s="184">
        <v>90</v>
      </c>
      <c r="B97" s="186" t="s">
        <v>364</v>
      </c>
      <c r="C97" s="187"/>
      <c r="D97" s="186"/>
      <c r="E97" s="184" t="s">
        <v>101</v>
      </c>
      <c r="F97" s="184">
        <v>1</v>
      </c>
      <c r="G97" s="184">
        <v>2016.03</v>
      </c>
      <c r="H97" s="184">
        <v>2016.03</v>
      </c>
      <c r="I97" s="195">
        <v>2350</v>
      </c>
      <c r="J97" s="195">
        <v>0</v>
      </c>
      <c r="K97" s="196"/>
      <c r="L97" s="197"/>
      <c r="M97" s="195">
        <v>11</v>
      </c>
      <c r="N97" s="198">
        <f t="shared" si="1"/>
        <v>0</v>
      </c>
      <c r="O97" s="186" t="s">
        <v>363</v>
      </c>
      <c r="R97" s="201"/>
    </row>
    <row r="98" spans="1:18" s="175" customFormat="1" ht="19.5" customHeight="1">
      <c r="A98" s="184">
        <v>91</v>
      </c>
      <c r="B98" s="186" t="s">
        <v>329</v>
      </c>
      <c r="C98" s="187"/>
      <c r="D98" s="186"/>
      <c r="E98" s="184" t="s">
        <v>101</v>
      </c>
      <c r="F98" s="184">
        <v>2</v>
      </c>
      <c r="G98" s="190">
        <v>2015.1</v>
      </c>
      <c r="H98" s="190">
        <v>2015.1</v>
      </c>
      <c r="I98" s="195">
        <v>12000</v>
      </c>
      <c r="J98" s="195">
        <v>1000</v>
      </c>
      <c r="K98" s="196"/>
      <c r="L98" s="197"/>
      <c r="M98" s="195">
        <v>140</v>
      </c>
      <c r="N98" s="198">
        <f t="shared" si="1"/>
        <v>-86</v>
      </c>
      <c r="O98" s="186" t="s">
        <v>363</v>
      </c>
      <c r="R98" s="201"/>
    </row>
    <row r="99" spans="1:18" s="175" customFormat="1" ht="19.5" customHeight="1">
      <c r="A99" s="184">
        <v>92</v>
      </c>
      <c r="B99" s="186" t="s">
        <v>365</v>
      </c>
      <c r="C99" s="187"/>
      <c r="D99" s="186"/>
      <c r="E99" s="184" t="s">
        <v>101</v>
      </c>
      <c r="F99" s="184">
        <v>2</v>
      </c>
      <c r="G99" s="184">
        <v>2007.09</v>
      </c>
      <c r="H99" s="184">
        <v>2007.09</v>
      </c>
      <c r="I99" s="195">
        <v>25000</v>
      </c>
      <c r="J99" s="195">
        <v>0</v>
      </c>
      <c r="K99" s="196"/>
      <c r="L99" s="197"/>
      <c r="M99" s="195">
        <v>210</v>
      </c>
      <c r="N99" s="198">
        <f t="shared" si="1"/>
        <v>0</v>
      </c>
      <c r="O99" s="186" t="s">
        <v>343</v>
      </c>
      <c r="R99" s="201"/>
    </row>
    <row r="100" spans="1:18" s="175" customFormat="1" ht="19.5" customHeight="1">
      <c r="A100" s="184">
        <v>93</v>
      </c>
      <c r="B100" s="186" t="s">
        <v>366</v>
      </c>
      <c r="C100" s="187"/>
      <c r="D100" s="186"/>
      <c r="E100" s="184" t="s">
        <v>100</v>
      </c>
      <c r="F100" s="184">
        <v>2</v>
      </c>
      <c r="G100" s="184">
        <v>2007.09</v>
      </c>
      <c r="H100" s="184">
        <v>2007.09</v>
      </c>
      <c r="I100" s="195">
        <v>3000</v>
      </c>
      <c r="J100" s="195">
        <v>0</v>
      </c>
      <c r="K100" s="196"/>
      <c r="L100" s="197"/>
      <c r="M100" s="195">
        <v>42</v>
      </c>
      <c r="N100" s="198">
        <f t="shared" si="1"/>
        <v>0</v>
      </c>
      <c r="O100" s="186" t="s">
        <v>343</v>
      </c>
      <c r="R100" s="201"/>
    </row>
    <row r="101" spans="1:18" s="175" customFormat="1" ht="19.5" customHeight="1">
      <c r="A101" s="184">
        <v>94</v>
      </c>
      <c r="B101" s="186" t="s">
        <v>367</v>
      </c>
      <c r="C101" s="187"/>
      <c r="D101" s="186"/>
      <c r="E101" s="184" t="s">
        <v>100</v>
      </c>
      <c r="F101" s="184">
        <v>8</v>
      </c>
      <c r="G101" s="184">
        <v>2007.09</v>
      </c>
      <c r="H101" s="184">
        <v>2007.09</v>
      </c>
      <c r="I101" s="195">
        <v>15200</v>
      </c>
      <c r="J101" s="195">
        <v>0</v>
      </c>
      <c r="K101" s="196"/>
      <c r="L101" s="197"/>
      <c r="M101" s="195">
        <v>80</v>
      </c>
      <c r="N101" s="198">
        <f t="shared" si="1"/>
        <v>0</v>
      </c>
      <c r="O101" s="186" t="s">
        <v>343</v>
      </c>
      <c r="R101" s="201"/>
    </row>
    <row r="102" spans="1:18" s="175" customFormat="1" ht="19.5" customHeight="1">
      <c r="A102" s="184">
        <v>95</v>
      </c>
      <c r="B102" s="186" t="s">
        <v>368</v>
      </c>
      <c r="C102" s="187"/>
      <c r="D102" s="186"/>
      <c r="E102" s="184" t="s">
        <v>369</v>
      </c>
      <c r="F102" s="184">
        <v>1</v>
      </c>
      <c r="G102" s="184">
        <v>2007.09</v>
      </c>
      <c r="H102" s="184">
        <v>2007.09</v>
      </c>
      <c r="I102" s="195">
        <v>10000</v>
      </c>
      <c r="J102" s="195">
        <v>0</v>
      </c>
      <c r="K102" s="196"/>
      <c r="L102" s="197"/>
      <c r="M102" s="195">
        <v>0</v>
      </c>
      <c r="N102" s="198">
        <f t="shared" si="1"/>
        <v>0</v>
      </c>
      <c r="O102" s="186" t="s">
        <v>343</v>
      </c>
      <c r="R102" s="201"/>
    </row>
    <row r="103" spans="1:18" s="175" customFormat="1" ht="19.5" customHeight="1">
      <c r="A103" s="184">
        <v>96</v>
      </c>
      <c r="B103" s="186" t="s">
        <v>370</v>
      </c>
      <c r="C103" s="187"/>
      <c r="D103" s="186"/>
      <c r="E103" s="184" t="s">
        <v>100</v>
      </c>
      <c r="F103" s="184">
        <v>6</v>
      </c>
      <c r="G103" s="184">
        <v>2007.09</v>
      </c>
      <c r="H103" s="184">
        <v>2007.09</v>
      </c>
      <c r="I103" s="195">
        <v>19680</v>
      </c>
      <c r="J103" s="195">
        <v>0</v>
      </c>
      <c r="K103" s="196"/>
      <c r="L103" s="197"/>
      <c r="M103" s="195">
        <f>15*F103</f>
        <v>90</v>
      </c>
      <c r="N103" s="198">
        <f t="shared" si="1"/>
        <v>0</v>
      </c>
      <c r="O103" s="186" t="s">
        <v>343</v>
      </c>
      <c r="R103" s="201"/>
    </row>
    <row r="104" spans="1:18" s="175" customFormat="1" ht="19.5" customHeight="1">
      <c r="A104" s="184">
        <v>97</v>
      </c>
      <c r="B104" s="186" t="s">
        <v>371</v>
      </c>
      <c r="C104" s="187"/>
      <c r="D104" s="186"/>
      <c r="E104" s="184" t="s">
        <v>100</v>
      </c>
      <c r="F104" s="184">
        <v>16</v>
      </c>
      <c r="G104" s="184">
        <v>2007.09</v>
      </c>
      <c r="H104" s="184">
        <v>2007.09</v>
      </c>
      <c r="I104" s="195">
        <v>12800</v>
      </c>
      <c r="J104" s="195">
        <v>0</v>
      </c>
      <c r="K104" s="196"/>
      <c r="L104" s="197"/>
      <c r="M104" s="195">
        <f>15*F104</f>
        <v>240</v>
      </c>
      <c r="N104" s="198">
        <f t="shared" si="1"/>
        <v>0</v>
      </c>
      <c r="O104" s="186" t="s">
        <v>343</v>
      </c>
      <c r="R104" s="201"/>
    </row>
    <row r="105" spans="1:18" s="175" customFormat="1" ht="19.5" customHeight="1">
      <c r="A105" s="184">
        <v>98</v>
      </c>
      <c r="B105" s="186" t="s">
        <v>372</v>
      </c>
      <c r="C105" s="187"/>
      <c r="D105" s="186"/>
      <c r="E105" s="184" t="s">
        <v>100</v>
      </c>
      <c r="F105" s="184">
        <v>1</v>
      </c>
      <c r="G105" s="184">
        <v>2007.09</v>
      </c>
      <c r="H105" s="184">
        <v>2007.09</v>
      </c>
      <c r="I105" s="195">
        <v>860</v>
      </c>
      <c r="J105" s="195">
        <v>0</v>
      </c>
      <c r="K105" s="196"/>
      <c r="L105" s="197"/>
      <c r="M105" s="195">
        <v>14</v>
      </c>
      <c r="N105" s="198">
        <f t="shared" si="1"/>
        <v>0</v>
      </c>
      <c r="O105" s="186" t="s">
        <v>343</v>
      </c>
      <c r="R105" s="201"/>
    </row>
    <row r="106" spans="1:18" s="175" customFormat="1" ht="19.5" customHeight="1">
      <c r="A106" s="184">
        <v>99</v>
      </c>
      <c r="B106" s="186" t="s">
        <v>373</v>
      </c>
      <c r="C106" s="187"/>
      <c r="D106" s="186"/>
      <c r="E106" s="184" t="s">
        <v>100</v>
      </c>
      <c r="F106" s="184">
        <v>1</v>
      </c>
      <c r="G106" s="184">
        <v>2007.09</v>
      </c>
      <c r="H106" s="184">
        <v>2007.09</v>
      </c>
      <c r="I106" s="195">
        <v>33500</v>
      </c>
      <c r="J106" s="195">
        <v>0</v>
      </c>
      <c r="K106" s="196"/>
      <c r="L106" s="197"/>
      <c r="M106" s="195">
        <v>70</v>
      </c>
      <c r="N106" s="198">
        <f t="shared" si="1"/>
        <v>0</v>
      </c>
      <c r="O106" s="186" t="s">
        <v>343</v>
      </c>
      <c r="R106" s="201"/>
    </row>
    <row r="107" spans="1:18" s="175" customFormat="1" ht="19.5" customHeight="1">
      <c r="A107" s="184">
        <v>100</v>
      </c>
      <c r="B107" s="186" t="s">
        <v>374</v>
      </c>
      <c r="C107" s="187"/>
      <c r="D107" s="186"/>
      <c r="E107" s="184" t="s">
        <v>101</v>
      </c>
      <c r="F107" s="184">
        <v>3</v>
      </c>
      <c r="G107" s="184">
        <v>2007.09</v>
      </c>
      <c r="H107" s="184">
        <v>2007.09</v>
      </c>
      <c r="I107" s="195">
        <v>21600</v>
      </c>
      <c r="J107" s="195">
        <v>0</v>
      </c>
      <c r="K107" s="196"/>
      <c r="L107" s="197"/>
      <c r="M107" s="195">
        <v>210</v>
      </c>
      <c r="N107" s="198">
        <f t="shared" si="1"/>
        <v>0</v>
      </c>
      <c r="O107" s="186" t="s">
        <v>343</v>
      </c>
      <c r="R107" s="201"/>
    </row>
    <row r="108" spans="1:18" s="175" customFormat="1" ht="19.5" customHeight="1">
      <c r="A108" s="184">
        <v>101</v>
      </c>
      <c r="B108" s="186" t="s">
        <v>375</v>
      </c>
      <c r="C108" s="187"/>
      <c r="D108" s="186"/>
      <c r="E108" s="184" t="s">
        <v>100</v>
      </c>
      <c r="F108" s="184">
        <v>1</v>
      </c>
      <c r="G108" s="184">
        <v>2007.09</v>
      </c>
      <c r="H108" s="184">
        <v>2007.09</v>
      </c>
      <c r="I108" s="195">
        <v>2600</v>
      </c>
      <c r="J108" s="195">
        <v>0</v>
      </c>
      <c r="K108" s="196"/>
      <c r="L108" s="197"/>
      <c r="M108" s="195">
        <v>28</v>
      </c>
      <c r="N108" s="198">
        <f t="shared" si="1"/>
        <v>0</v>
      </c>
      <c r="O108" s="186" t="s">
        <v>343</v>
      </c>
      <c r="R108" s="201"/>
    </row>
    <row r="109" spans="1:18" s="175" customFormat="1" ht="19.5" customHeight="1">
      <c r="A109" s="184">
        <v>102</v>
      </c>
      <c r="B109" s="186" t="s">
        <v>376</v>
      </c>
      <c r="C109" s="187"/>
      <c r="D109" s="186"/>
      <c r="E109" s="184" t="s">
        <v>101</v>
      </c>
      <c r="F109" s="184">
        <v>1</v>
      </c>
      <c r="G109" s="184">
        <v>2007.09</v>
      </c>
      <c r="H109" s="184">
        <v>2007.09</v>
      </c>
      <c r="I109" s="195">
        <v>14800</v>
      </c>
      <c r="J109" s="195">
        <v>0</v>
      </c>
      <c r="K109" s="196"/>
      <c r="L109" s="197"/>
      <c r="M109" s="195">
        <v>70</v>
      </c>
      <c r="N109" s="198">
        <f t="shared" si="1"/>
        <v>0</v>
      </c>
      <c r="O109" s="186" t="s">
        <v>343</v>
      </c>
      <c r="R109" s="201"/>
    </row>
    <row r="110" spans="1:18" s="175" customFormat="1" ht="19.5" customHeight="1">
      <c r="A110" s="184">
        <v>103</v>
      </c>
      <c r="B110" s="186" t="s">
        <v>377</v>
      </c>
      <c r="C110" s="187"/>
      <c r="D110" s="186"/>
      <c r="E110" s="184" t="s">
        <v>100</v>
      </c>
      <c r="F110" s="184">
        <v>1</v>
      </c>
      <c r="G110" s="184">
        <v>2007.09</v>
      </c>
      <c r="H110" s="184">
        <v>2007.09</v>
      </c>
      <c r="I110" s="195">
        <v>680</v>
      </c>
      <c r="J110" s="195">
        <v>0</v>
      </c>
      <c r="K110" s="196"/>
      <c r="L110" s="197"/>
      <c r="M110" s="195">
        <v>21</v>
      </c>
      <c r="N110" s="198">
        <f t="shared" si="1"/>
        <v>0</v>
      </c>
      <c r="O110" s="186" t="s">
        <v>343</v>
      </c>
      <c r="R110" s="201"/>
    </row>
    <row r="111" spans="1:18" s="175" customFormat="1" ht="19.5" customHeight="1">
      <c r="A111" s="184">
        <v>104</v>
      </c>
      <c r="B111" s="186" t="s">
        <v>378</v>
      </c>
      <c r="C111" s="187"/>
      <c r="D111" s="186"/>
      <c r="E111" s="184" t="s">
        <v>100</v>
      </c>
      <c r="F111" s="184">
        <v>2</v>
      </c>
      <c r="G111" s="184">
        <v>2007.09</v>
      </c>
      <c r="H111" s="184">
        <v>2007.09</v>
      </c>
      <c r="I111" s="195">
        <v>1800</v>
      </c>
      <c r="J111" s="195">
        <v>0</v>
      </c>
      <c r="K111" s="196"/>
      <c r="L111" s="197"/>
      <c r="M111" s="195">
        <v>28</v>
      </c>
      <c r="N111" s="198">
        <f t="shared" si="1"/>
        <v>0</v>
      </c>
      <c r="O111" s="186" t="s">
        <v>343</v>
      </c>
      <c r="R111" s="201"/>
    </row>
    <row r="112" spans="1:18" s="175" customFormat="1" ht="19.5" customHeight="1">
      <c r="A112" s="184">
        <v>105</v>
      </c>
      <c r="B112" s="186" t="s">
        <v>379</v>
      </c>
      <c r="C112" s="187"/>
      <c r="D112" s="186"/>
      <c r="E112" s="184" t="s">
        <v>100</v>
      </c>
      <c r="F112" s="184">
        <v>1</v>
      </c>
      <c r="G112" s="184">
        <v>2007.09</v>
      </c>
      <c r="H112" s="184">
        <v>2007.09</v>
      </c>
      <c r="I112" s="195">
        <v>360</v>
      </c>
      <c r="J112" s="195">
        <v>0</v>
      </c>
      <c r="K112" s="196"/>
      <c r="L112" s="197"/>
      <c r="M112" s="195">
        <v>7</v>
      </c>
      <c r="N112" s="198">
        <f t="shared" si="1"/>
        <v>0</v>
      </c>
      <c r="O112" s="186" t="s">
        <v>343</v>
      </c>
      <c r="R112" s="201"/>
    </row>
    <row r="113" spans="1:18" s="175" customFormat="1" ht="19.5" customHeight="1">
      <c r="A113" s="184">
        <v>106</v>
      </c>
      <c r="B113" s="186" t="s">
        <v>380</v>
      </c>
      <c r="C113" s="187"/>
      <c r="D113" s="186"/>
      <c r="E113" s="184" t="s">
        <v>100</v>
      </c>
      <c r="F113" s="184">
        <v>5</v>
      </c>
      <c r="G113" s="184">
        <v>2008.01</v>
      </c>
      <c r="H113" s="184">
        <v>2008.01</v>
      </c>
      <c r="I113" s="195">
        <v>34500</v>
      </c>
      <c r="J113" s="195">
        <v>0</v>
      </c>
      <c r="K113" s="196"/>
      <c r="L113" s="197"/>
      <c r="M113" s="195">
        <v>350</v>
      </c>
      <c r="N113" s="198">
        <f t="shared" si="1"/>
        <v>0</v>
      </c>
      <c r="O113" s="186" t="s">
        <v>343</v>
      </c>
      <c r="R113" s="201"/>
    </row>
    <row r="114" spans="1:18" s="175" customFormat="1" ht="19.5" customHeight="1">
      <c r="A114" s="184">
        <v>107</v>
      </c>
      <c r="B114" s="186" t="s">
        <v>381</v>
      </c>
      <c r="C114" s="187"/>
      <c r="D114" s="186"/>
      <c r="E114" s="184" t="s">
        <v>101</v>
      </c>
      <c r="F114" s="184">
        <v>1</v>
      </c>
      <c r="G114" s="184">
        <v>2008.08</v>
      </c>
      <c r="H114" s="184">
        <v>2008.08</v>
      </c>
      <c r="I114" s="195">
        <v>31900</v>
      </c>
      <c r="J114" s="195">
        <v>0</v>
      </c>
      <c r="K114" s="196"/>
      <c r="L114" s="197"/>
      <c r="M114" s="195">
        <v>70</v>
      </c>
      <c r="N114" s="198">
        <f t="shared" si="1"/>
        <v>0</v>
      </c>
      <c r="O114" s="186" t="s">
        <v>343</v>
      </c>
      <c r="R114" s="201"/>
    </row>
    <row r="115" spans="1:18" s="175" customFormat="1" ht="19.5" customHeight="1">
      <c r="A115" s="184">
        <v>108</v>
      </c>
      <c r="B115" s="186" t="s">
        <v>382</v>
      </c>
      <c r="C115" s="187"/>
      <c r="D115" s="186"/>
      <c r="E115" s="184" t="s">
        <v>101</v>
      </c>
      <c r="F115" s="184">
        <v>1</v>
      </c>
      <c r="G115" s="184">
        <v>2008.08</v>
      </c>
      <c r="H115" s="184">
        <v>2008.08</v>
      </c>
      <c r="I115" s="195">
        <v>66800</v>
      </c>
      <c r="J115" s="195">
        <v>0</v>
      </c>
      <c r="K115" s="196"/>
      <c r="L115" s="197"/>
      <c r="M115" s="195">
        <v>210</v>
      </c>
      <c r="N115" s="198">
        <f t="shared" si="1"/>
        <v>0</v>
      </c>
      <c r="O115" s="186" t="s">
        <v>343</v>
      </c>
      <c r="R115" s="201"/>
    </row>
    <row r="116" spans="1:18" s="175" customFormat="1" ht="19.5" customHeight="1">
      <c r="A116" s="184">
        <v>109</v>
      </c>
      <c r="B116" s="186" t="s">
        <v>304</v>
      </c>
      <c r="C116" s="187"/>
      <c r="D116" s="186"/>
      <c r="E116" s="184" t="s">
        <v>101</v>
      </c>
      <c r="F116" s="184">
        <v>1</v>
      </c>
      <c r="G116" s="184">
        <v>2018.01</v>
      </c>
      <c r="H116" s="184">
        <v>2018.01</v>
      </c>
      <c r="I116" s="195">
        <v>3450</v>
      </c>
      <c r="J116" s="195">
        <v>766.76</v>
      </c>
      <c r="K116" s="196"/>
      <c r="L116" s="197"/>
      <c r="M116" s="195">
        <v>56</v>
      </c>
      <c r="N116" s="198">
        <f t="shared" si="1"/>
        <v>-92.7</v>
      </c>
      <c r="O116" s="186" t="s">
        <v>363</v>
      </c>
      <c r="R116" s="201"/>
    </row>
    <row r="117" spans="1:18" s="175" customFormat="1" ht="19.5" customHeight="1">
      <c r="A117" s="184">
        <v>110</v>
      </c>
      <c r="B117" s="186" t="s">
        <v>383</v>
      </c>
      <c r="C117" s="187"/>
      <c r="D117" s="186"/>
      <c r="E117" s="184" t="s">
        <v>100</v>
      </c>
      <c r="F117" s="184">
        <v>3</v>
      </c>
      <c r="G117" s="184">
        <v>2011.04</v>
      </c>
      <c r="H117" s="184">
        <v>2011.04</v>
      </c>
      <c r="I117" s="195">
        <v>6600</v>
      </c>
      <c r="J117" s="195">
        <v>0</v>
      </c>
      <c r="K117" s="196"/>
      <c r="L117" s="197"/>
      <c r="M117" s="195">
        <v>210</v>
      </c>
      <c r="N117" s="198">
        <f t="shared" si="1"/>
        <v>0</v>
      </c>
      <c r="O117" s="186" t="s">
        <v>363</v>
      </c>
      <c r="R117" s="201"/>
    </row>
    <row r="118" spans="1:18" s="175" customFormat="1" ht="19.5" customHeight="1">
      <c r="A118" s="184">
        <v>111</v>
      </c>
      <c r="B118" s="186" t="s">
        <v>384</v>
      </c>
      <c r="C118" s="187"/>
      <c r="D118" s="186"/>
      <c r="E118" s="184" t="s">
        <v>101</v>
      </c>
      <c r="F118" s="184">
        <v>1</v>
      </c>
      <c r="G118" s="184">
        <v>2005.12</v>
      </c>
      <c r="H118" s="184">
        <v>2005.12</v>
      </c>
      <c r="I118" s="195">
        <v>1820</v>
      </c>
      <c r="J118" s="195">
        <v>0</v>
      </c>
      <c r="K118" s="196"/>
      <c r="L118" s="197"/>
      <c r="M118" s="200">
        <v>90</v>
      </c>
      <c r="N118" s="198">
        <f t="shared" si="1"/>
        <v>0</v>
      </c>
      <c r="O118" s="186" t="s">
        <v>343</v>
      </c>
      <c r="R118" s="201"/>
    </row>
    <row r="119" spans="1:18" s="175" customFormat="1" ht="19.5" customHeight="1">
      <c r="A119" s="184">
        <v>112</v>
      </c>
      <c r="B119" s="186" t="s">
        <v>385</v>
      </c>
      <c r="C119" s="187"/>
      <c r="D119" s="186"/>
      <c r="E119" s="184" t="s">
        <v>101</v>
      </c>
      <c r="F119" s="184">
        <v>2</v>
      </c>
      <c r="G119" s="184">
        <v>2011.08</v>
      </c>
      <c r="H119" s="184">
        <v>2011.08</v>
      </c>
      <c r="I119" s="195">
        <v>4600</v>
      </c>
      <c r="J119" s="195">
        <v>0</v>
      </c>
      <c r="K119" s="196"/>
      <c r="L119" s="197"/>
      <c r="M119" s="195">
        <v>70</v>
      </c>
      <c r="N119" s="198">
        <f t="shared" si="1"/>
        <v>0</v>
      </c>
      <c r="O119" s="186" t="s">
        <v>363</v>
      </c>
      <c r="R119" s="201"/>
    </row>
    <row r="120" spans="1:18" s="175" customFormat="1" ht="19.5" customHeight="1">
      <c r="A120" s="184">
        <v>113</v>
      </c>
      <c r="B120" s="186" t="s">
        <v>386</v>
      </c>
      <c r="C120" s="187"/>
      <c r="D120" s="186"/>
      <c r="E120" s="184" t="s">
        <v>101</v>
      </c>
      <c r="F120" s="184">
        <v>1</v>
      </c>
      <c r="G120" s="184">
        <v>2011.08</v>
      </c>
      <c r="H120" s="184">
        <v>2011.08</v>
      </c>
      <c r="I120" s="195">
        <v>3800</v>
      </c>
      <c r="J120" s="195">
        <v>0</v>
      </c>
      <c r="K120" s="196"/>
      <c r="L120" s="197"/>
      <c r="M120" s="195">
        <v>35</v>
      </c>
      <c r="N120" s="198">
        <f t="shared" si="1"/>
        <v>0</v>
      </c>
      <c r="O120" s="186" t="s">
        <v>363</v>
      </c>
      <c r="R120" s="201"/>
    </row>
    <row r="121" spans="1:18" s="175" customFormat="1" ht="19.5" customHeight="1">
      <c r="A121" s="184">
        <v>114</v>
      </c>
      <c r="B121" s="186" t="s">
        <v>387</v>
      </c>
      <c r="C121" s="187"/>
      <c r="D121" s="186"/>
      <c r="E121" s="184" t="s">
        <v>101</v>
      </c>
      <c r="F121" s="184">
        <v>1</v>
      </c>
      <c r="G121" s="184">
        <v>2013.11</v>
      </c>
      <c r="H121" s="184">
        <v>2013.11</v>
      </c>
      <c r="I121" s="195">
        <v>6680</v>
      </c>
      <c r="J121" s="195">
        <v>0</v>
      </c>
      <c r="K121" s="196"/>
      <c r="L121" s="197"/>
      <c r="M121" s="195">
        <v>35</v>
      </c>
      <c r="N121" s="198">
        <f t="shared" si="1"/>
        <v>0</v>
      </c>
      <c r="O121" s="186" t="s">
        <v>363</v>
      </c>
      <c r="R121" s="201"/>
    </row>
    <row r="122" spans="1:18" s="175" customFormat="1" ht="19.5" customHeight="1">
      <c r="A122" s="184">
        <v>115</v>
      </c>
      <c r="B122" s="186" t="s">
        <v>388</v>
      </c>
      <c r="C122" s="187"/>
      <c r="D122" s="186"/>
      <c r="E122" s="184" t="s">
        <v>100</v>
      </c>
      <c r="F122" s="184">
        <v>1</v>
      </c>
      <c r="G122" s="184">
        <v>2013.11</v>
      </c>
      <c r="H122" s="184">
        <v>2013.11</v>
      </c>
      <c r="I122" s="195">
        <v>5860</v>
      </c>
      <c r="J122" s="195">
        <v>0</v>
      </c>
      <c r="K122" s="196"/>
      <c r="L122" s="197"/>
      <c r="M122" s="195">
        <v>70</v>
      </c>
      <c r="N122" s="198">
        <f t="shared" si="1"/>
        <v>0</v>
      </c>
      <c r="O122" s="186" t="s">
        <v>363</v>
      </c>
      <c r="R122" s="201"/>
    </row>
    <row r="123" spans="1:18" s="175" customFormat="1" ht="19.5" customHeight="1">
      <c r="A123" s="184">
        <v>116</v>
      </c>
      <c r="B123" s="186" t="s">
        <v>307</v>
      </c>
      <c r="C123" s="187"/>
      <c r="D123" s="186"/>
      <c r="E123" s="184" t="s">
        <v>100</v>
      </c>
      <c r="F123" s="184">
        <v>2</v>
      </c>
      <c r="G123" s="184">
        <v>2016.01</v>
      </c>
      <c r="H123" s="184">
        <v>2016.01</v>
      </c>
      <c r="I123" s="195">
        <v>3200</v>
      </c>
      <c r="J123" s="195">
        <v>0</v>
      </c>
      <c r="K123" s="196"/>
      <c r="L123" s="197"/>
      <c r="M123" s="195">
        <v>56</v>
      </c>
      <c r="N123" s="198">
        <f t="shared" si="1"/>
        <v>0</v>
      </c>
      <c r="O123" s="186" t="s">
        <v>363</v>
      </c>
      <c r="R123" s="201"/>
    </row>
    <row r="124" spans="1:18" s="175" customFormat="1" ht="19.5" customHeight="1">
      <c r="A124" s="184">
        <v>117</v>
      </c>
      <c r="B124" s="186" t="s">
        <v>389</v>
      </c>
      <c r="C124" s="187"/>
      <c r="D124" s="186"/>
      <c r="E124" s="184" t="s">
        <v>101</v>
      </c>
      <c r="F124" s="184">
        <v>2</v>
      </c>
      <c r="G124" s="184">
        <v>2016.01</v>
      </c>
      <c r="H124" s="184">
        <v>2016.01</v>
      </c>
      <c r="I124" s="195">
        <v>9200</v>
      </c>
      <c r="J124" s="195">
        <v>0</v>
      </c>
      <c r="K124" s="196"/>
      <c r="L124" s="197"/>
      <c r="M124" s="195">
        <v>270</v>
      </c>
      <c r="N124" s="198">
        <f t="shared" si="1"/>
        <v>0</v>
      </c>
      <c r="O124" s="186" t="s">
        <v>363</v>
      </c>
      <c r="R124" s="201"/>
    </row>
    <row r="125" spans="1:18" s="175" customFormat="1" ht="19.5" customHeight="1">
      <c r="A125" s="184">
        <v>118</v>
      </c>
      <c r="B125" s="186" t="s">
        <v>390</v>
      </c>
      <c r="C125" s="187"/>
      <c r="D125" s="186"/>
      <c r="E125" s="184" t="s">
        <v>280</v>
      </c>
      <c r="F125" s="184">
        <v>1</v>
      </c>
      <c r="G125" s="184">
        <v>2006.04</v>
      </c>
      <c r="H125" s="184">
        <v>2006.04</v>
      </c>
      <c r="I125" s="195">
        <v>7128</v>
      </c>
      <c r="J125" s="195">
        <v>0</v>
      </c>
      <c r="K125" s="196"/>
      <c r="L125" s="197"/>
      <c r="M125" s="195">
        <v>105</v>
      </c>
      <c r="N125" s="198">
        <f t="shared" si="1"/>
        <v>0</v>
      </c>
      <c r="O125" s="186" t="s">
        <v>343</v>
      </c>
      <c r="R125" s="201"/>
    </row>
    <row r="126" spans="1:18" s="175" customFormat="1" ht="19.5" customHeight="1">
      <c r="A126" s="184">
        <v>119</v>
      </c>
      <c r="B126" s="186" t="s">
        <v>391</v>
      </c>
      <c r="C126" s="187"/>
      <c r="D126" s="186"/>
      <c r="E126" s="184" t="s">
        <v>101</v>
      </c>
      <c r="F126" s="184">
        <v>10</v>
      </c>
      <c r="G126" s="184">
        <v>2011.01</v>
      </c>
      <c r="H126" s="184">
        <v>2011.01</v>
      </c>
      <c r="I126" s="195">
        <v>38800</v>
      </c>
      <c r="J126" s="195">
        <v>0</v>
      </c>
      <c r="K126" s="196"/>
      <c r="L126" s="197"/>
      <c r="M126" s="195">
        <v>210</v>
      </c>
      <c r="N126" s="198">
        <f t="shared" si="1"/>
        <v>0</v>
      </c>
      <c r="O126" s="186" t="s">
        <v>363</v>
      </c>
      <c r="R126" s="201"/>
    </row>
    <row r="127" spans="1:18" s="175" customFormat="1" ht="19.5" customHeight="1">
      <c r="A127" s="184">
        <v>120</v>
      </c>
      <c r="B127" s="186" t="s">
        <v>392</v>
      </c>
      <c r="C127" s="187"/>
      <c r="D127" s="186"/>
      <c r="E127" s="184" t="s">
        <v>280</v>
      </c>
      <c r="F127" s="184">
        <v>20</v>
      </c>
      <c r="G127" s="184">
        <v>2011.01</v>
      </c>
      <c r="H127" s="184">
        <v>2011.01</v>
      </c>
      <c r="I127" s="195">
        <v>2000</v>
      </c>
      <c r="J127" s="195">
        <v>0</v>
      </c>
      <c r="K127" s="196"/>
      <c r="L127" s="197"/>
      <c r="M127" s="195">
        <v>140</v>
      </c>
      <c r="N127" s="198">
        <f t="shared" si="1"/>
        <v>0</v>
      </c>
      <c r="O127" s="186" t="s">
        <v>363</v>
      </c>
      <c r="R127" s="201"/>
    </row>
    <row r="128" spans="1:18" s="175" customFormat="1" ht="19.5" customHeight="1">
      <c r="A128" s="184">
        <v>121</v>
      </c>
      <c r="B128" s="186" t="s">
        <v>393</v>
      </c>
      <c r="C128" s="187"/>
      <c r="D128" s="186"/>
      <c r="E128" s="184" t="s">
        <v>100</v>
      </c>
      <c r="F128" s="184">
        <v>4</v>
      </c>
      <c r="G128" s="190">
        <v>2011.1</v>
      </c>
      <c r="H128" s="190">
        <v>2011.1</v>
      </c>
      <c r="I128" s="195">
        <v>2080</v>
      </c>
      <c r="J128" s="195">
        <v>0</v>
      </c>
      <c r="K128" s="196"/>
      <c r="L128" s="197"/>
      <c r="M128" s="195">
        <v>28</v>
      </c>
      <c r="N128" s="198">
        <f t="shared" si="1"/>
        <v>0</v>
      </c>
      <c r="O128" s="186" t="s">
        <v>363</v>
      </c>
      <c r="R128" s="201"/>
    </row>
    <row r="129" spans="1:23" s="175" customFormat="1" ht="19.5" customHeight="1">
      <c r="A129" s="184">
        <v>122</v>
      </c>
      <c r="B129" s="186" t="s">
        <v>307</v>
      </c>
      <c r="C129" s="187"/>
      <c r="D129" s="186"/>
      <c r="E129" s="184" t="s">
        <v>100</v>
      </c>
      <c r="F129" s="184">
        <v>5</v>
      </c>
      <c r="G129" s="190">
        <v>2011.1</v>
      </c>
      <c r="H129" s="190">
        <v>2011.1</v>
      </c>
      <c r="I129" s="195">
        <v>7400</v>
      </c>
      <c r="J129" s="195">
        <v>0</v>
      </c>
      <c r="K129" s="196"/>
      <c r="L129" s="197"/>
      <c r="M129" s="195">
        <v>140</v>
      </c>
      <c r="N129" s="198">
        <f t="shared" si="1"/>
        <v>0</v>
      </c>
      <c r="O129" s="186" t="s">
        <v>363</v>
      </c>
      <c r="R129" s="201"/>
    </row>
    <row r="130" spans="1:23" s="175" customFormat="1" ht="19.5" customHeight="1">
      <c r="A130" s="184">
        <v>123</v>
      </c>
      <c r="B130" s="186" t="s">
        <v>394</v>
      </c>
      <c r="C130" s="187"/>
      <c r="D130" s="186"/>
      <c r="E130" s="184" t="s">
        <v>100</v>
      </c>
      <c r="F130" s="184">
        <v>1</v>
      </c>
      <c r="G130" s="190">
        <v>2011.1</v>
      </c>
      <c r="H130" s="190">
        <v>2011.1</v>
      </c>
      <c r="I130" s="195">
        <v>2350</v>
      </c>
      <c r="J130" s="195">
        <v>0</v>
      </c>
      <c r="K130" s="196"/>
      <c r="L130" s="197"/>
      <c r="M130" s="195">
        <v>28</v>
      </c>
      <c r="N130" s="198">
        <f t="shared" si="1"/>
        <v>0</v>
      </c>
      <c r="O130" s="186" t="s">
        <v>363</v>
      </c>
      <c r="R130" s="201"/>
    </row>
    <row r="131" spans="1:23" s="175" customFormat="1" ht="19.5" customHeight="1">
      <c r="A131" s="184">
        <v>124</v>
      </c>
      <c r="B131" s="186" t="s">
        <v>395</v>
      </c>
      <c r="C131" s="187"/>
      <c r="D131" s="186"/>
      <c r="E131" s="184" t="s">
        <v>101</v>
      </c>
      <c r="F131" s="184">
        <v>10</v>
      </c>
      <c r="G131" s="190">
        <v>2011.12</v>
      </c>
      <c r="H131" s="190">
        <v>2011.12</v>
      </c>
      <c r="I131" s="195">
        <v>7300</v>
      </c>
      <c r="J131" s="195">
        <v>0</v>
      </c>
      <c r="K131" s="196"/>
      <c r="L131" s="197"/>
      <c r="M131" s="195">
        <v>70</v>
      </c>
      <c r="N131" s="198">
        <f t="shared" si="1"/>
        <v>0</v>
      </c>
      <c r="O131" s="186" t="s">
        <v>363</v>
      </c>
      <c r="R131" s="201"/>
    </row>
    <row r="132" spans="1:23" s="175" customFormat="1" ht="19.5" customHeight="1">
      <c r="A132" s="184">
        <v>125</v>
      </c>
      <c r="B132" s="186" t="s">
        <v>396</v>
      </c>
      <c r="C132" s="203"/>
      <c r="D132" s="186"/>
      <c r="E132" s="184" t="s">
        <v>369</v>
      </c>
      <c r="F132" s="184">
        <v>1</v>
      </c>
      <c r="G132" s="184">
        <v>2016.11</v>
      </c>
      <c r="H132" s="184">
        <v>2016.11</v>
      </c>
      <c r="I132" s="195">
        <v>23360.400000000001</v>
      </c>
      <c r="J132" s="195">
        <v>0</v>
      </c>
      <c r="K132" s="196"/>
      <c r="L132" s="197"/>
      <c r="M132" s="195">
        <v>70</v>
      </c>
      <c r="N132" s="198">
        <f t="shared" si="1"/>
        <v>0</v>
      </c>
      <c r="O132" s="186" t="s">
        <v>363</v>
      </c>
      <c r="R132" s="201"/>
    </row>
    <row r="133" spans="1:23" s="175" customFormat="1" ht="19.5" customHeight="1">
      <c r="A133" s="184">
        <v>126</v>
      </c>
      <c r="B133" s="186" t="s">
        <v>397</v>
      </c>
      <c r="C133" s="203"/>
      <c r="D133" s="186"/>
      <c r="E133" s="184" t="s">
        <v>101</v>
      </c>
      <c r="F133" s="184">
        <v>1</v>
      </c>
      <c r="G133" s="184">
        <v>2018.03</v>
      </c>
      <c r="H133" s="184">
        <v>2018.03</v>
      </c>
      <c r="I133" s="195">
        <v>3800</v>
      </c>
      <c r="J133" s="195">
        <v>1055.44</v>
      </c>
      <c r="K133" s="196"/>
      <c r="L133" s="197"/>
      <c r="M133" s="195">
        <v>105</v>
      </c>
      <c r="N133" s="198">
        <f t="shared" si="1"/>
        <v>-90.05</v>
      </c>
      <c r="O133" s="186" t="s">
        <v>363</v>
      </c>
      <c r="R133" s="201"/>
      <c r="W133" s="194"/>
    </row>
    <row r="134" spans="1:23" ht="19.5" customHeight="1">
      <c r="A134" s="885" t="s">
        <v>49</v>
      </c>
      <c r="B134" s="885"/>
      <c r="C134" s="184"/>
      <c r="D134" s="186"/>
      <c r="E134" s="184"/>
      <c r="F134" s="204">
        <f t="shared" ref="F134:K134" si="2">SUM(F8:F133)</f>
        <v>954</v>
      </c>
      <c r="G134" s="185"/>
      <c r="H134" s="185"/>
      <c r="I134" s="205">
        <f t="shared" si="2"/>
        <v>1269667.3999999999</v>
      </c>
      <c r="J134" s="205">
        <f t="shared" si="2"/>
        <v>18652.57</v>
      </c>
      <c r="K134" s="206">
        <f t="shared" si="2"/>
        <v>0</v>
      </c>
      <c r="L134" s="197"/>
      <c r="M134" s="205">
        <f>SUM(M8:M133)</f>
        <v>30198</v>
      </c>
      <c r="N134" s="198">
        <f t="shared" si="1"/>
        <v>61.9</v>
      </c>
      <c r="O134" s="186"/>
      <c r="S134" s="175">
        <f>R134-Q134</f>
        <v>0</v>
      </c>
      <c r="T134" s="175" t="e">
        <f>S134/R134</f>
        <v>#DIV/0!</v>
      </c>
    </row>
    <row r="135" spans="1:23" ht="20.100000000000001" customHeight="1"/>
    <row r="136" spans="1:23" ht="20.100000000000001" customHeight="1"/>
    <row r="137" spans="1:23" ht="20.100000000000001" customHeight="1"/>
    <row r="138" spans="1:23" ht="20.100000000000001" customHeight="1"/>
    <row r="139" spans="1:23" ht="20.100000000000001" customHeight="1"/>
    <row r="140" spans="1:23" ht="20.100000000000001" customHeight="1"/>
    <row r="141" spans="1:23" ht="20.100000000000001" customHeight="1"/>
    <row r="142" spans="1:23" ht="20.100000000000001" customHeight="1"/>
    <row r="143" spans="1:23" ht="20.100000000000001" customHeight="1"/>
    <row r="144" spans="1:23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</sheetData>
  <mergeCells count="18">
    <mergeCell ref="N6:N7"/>
    <mergeCell ref="O6:O7"/>
    <mergeCell ref="I6:J6"/>
    <mergeCell ref="K6:M6"/>
    <mergeCell ref="A134:B134"/>
    <mergeCell ref="A6:A7"/>
    <mergeCell ref="B6:B7"/>
    <mergeCell ref="C6:C7"/>
    <mergeCell ref="D6:D7"/>
    <mergeCell ref="E6:E7"/>
    <mergeCell ref="F6:F7"/>
    <mergeCell ref="G6:G7"/>
    <mergeCell ref="H6:H7"/>
    <mergeCell ref="A1:O1"/>
    <mergeCell ref="A2:O2"/>
    <mergeCell ref="A3:O3"/>
    <mergeCell ref="M4:O4"/>
    <mergeCell ref="M5:O5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&amp;L&amp;10填表日期：2020年11月13日&amp;C&amp;10资产评估师：丰玉玲、王青贻&amp;R&amp;10共&amp;"Times New Roman"&amp;N&amp;"宋体"页  第&amp;P页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O23"/>
  <sheetViews>
    <sheetView workbookViewId="0">
      <selection activeCell="H21" sqref="H21"/>
    </sheetView>
  </sheetViews>
  <sheetFormatPr defaultColWidth="9" defaultRowHeight="18" customHeight="1"/>
  <cols>
    <col min="1" max="1" width="4.625" style="61" customWidth="1"/>
    <col min="2" max="2" width="30.875" style="61" customWidth="1"/>
    <col min="3" max="3" width="13.875" style="151" customWidth="1"/>
    <col min="4" max="4" width="8.875" style="3" customWidth="1"/>
    <col min="5" max="5" width="12.125" style="4" customWidth="1"/>
    <col min="6" max="6" width="14.375" style="4" customWidth="1"/>
    <col min="7" max="7" width="6.5" style="4" customWidth="1"/>
    <col min="8" max="8" width="11.625" style="4" customWidth="1"/>
    <col min="9" max="9" width="7.25" style="4" customWidth="1"/>
    <col min="10" max="10" width="10.5" style="107" customWidth="1"/>
    <col min="11" max="11" width="9" style="5" customWidth="1"/>
    <col min="12" max="16384" width="9" style="5"/>
  </cols>
  <sheetData>
    <row r="1" spans="1:15" ht="18" customHeight="1">
      <c r="A1" s="62"/>
      <c r="B1" s="62"/>
      <c r="J1" s="7" t="str">
        <f>"表"&amp;"6-2"</f>
        <v>表6-2</v>
      </c>
    </row>
    <row r="2" spans="1:15" ht="18" customHeight="1">
      <c r="A2" s="671" t="s">
        <v>94</v>
      </c>
      <c r="B2" s="671"/>
      <c r="C2" s="671"/>
      <c r="D2" s="671"/>
      <c r="E2" s="671"/>
      <c r="F2" s="671"/>
      <c r="G2" s="671"/>
      <c r="H2" s="671"/>
      <c r="I2" s="671"/>
      <c r="J2" s="671"/>
      <c r="K2" s="3"/>
    </row>
    <row r="3" spans="1:15" ht="18" customHeight="1">
      <c r="A3" s="10" t="s">
        <v>398</v>
      </c>
      <c r="B3" s="108"/>
      <c r="C3" s="152"/>
      <c r="D3" s="108"/>
      <c r="E3" s="11"/>
      <c r="F3" s="11"/>
      <c r="G3" s="11"/>
      <c r="H3" s="11"/>
      <c r="I3" s="11"/>
      <c r="J3" s="10"/>
    </row>
    <row r="4" spans="1:15" ht="15.75" customHeight="1">
      <c r="A4" s="836" t="s">
        <v>399</v>
      </c>
      <c r="B4" s="836"/>
      <c r="C4" s="836"/>
      <c r="D4" s="836"/>
      <c r="E4" s="836"/>
      <c r="F4" s="836"/>
      <c r="G4" s="836"/>
      <c r="H4" s="836"/>
      <c r="I4" s="836"/>
      <c r="J4" s="836"/>
    </row>
    <row r="5" spans="1:15" ht="15.75" customHeight="1">
      <c r="A5" s="110" t="s">
        <v>96</v>
      </c>
      <c r="B5" s="109"/>
      <c r="C5" s="153"/>
      <c r="D5" s="110"/>
      <c r="E5" s="110"/>
      <c r="F5" s="110"/>
      <c r="G5" s="892"/>
      <c r="H5" s="892"/>
      <c r="I5" s="892"/>
      <c r="J5" s="892"/>
      <c r="K5" s="61"/>
      <c r="L5" s="61"/>
      <c r="M5" s="61"/>
      <c r="N5" s="61"/>
      <c r="O5" s="61"/>
    </row>
    <row r="6" spans="1:15" ht="13.5" customHeight="1">
      <c r="A6" s="895" t="s">
        <v>2</v>
      </c>
      <c r="B6" s="897" t="s">
        <v>400</v>
      </c>
      <c r="C6" s="898" t="s">
        <v>401</v>
      </c>
      <c r="D6" s="900" t="s">
        <v>402</v>
      </c>
      <c r="E6" s="902" t="s">
        <v>274</v>
      </c>
      <c r="F6" s="902" t="s">
        <v>16</v>
      </c>
      <c r="G6" s="905" t="s">
        <v>403</v>
      </c>
      <c r="H6" s="902" t="s">
        <v>17</v>
      </c>
      <c r="I6" s="902" t="s">
        <v>170</v>
      </c>
      <c r="J6" s="906" t="s">
        <v>99</v>
      </c>
    </row>
    <row r="7" spans="1:15" s="1" customFormat="1" ht="14.25" customHeight="1">
      <c r="A7" s="896"/>
      <c r="B7" s="896"/>
      <c r="C7" s="899"/>
      <c r="D7" s="901"/>
      <c r="E7" s="903"/>
      <c r="F7" s="904"/>
      <c r="G7" s="903"/>
      <c r="H7" s="904"/>
      <c r="I7" s="904"/>
      <c r="J7" s="896"/>
    </row>
    <row r="8" spans="1:15" ht="18" customHeight="1">
      <c r="A8" s="155" t="s">
        <v>232</v>
      </c>
      <c r="B8" s="156" t="s">
        <v>404</v>
      </c>
      <c r="C8" s="156">
        <v>2017.05</v>
      </c>
      <c r="D8" s="157"/>
      <c r="E8" s="158">
        <v>60000</v>
      </c>
      <c r="F8" s="158">
        <v>41500</v>
      </c>
      <c r="G8" s="117"/>
      <c r="H8" s="117">
        <v>0</v>
      </c>
      <c r="I8" s="170">
        <f>IF(F8=0,0,(H8-F8)/F8)</f>
        <v>-1</v>
      </c>
      <c r="J8" s="171"/>
    </row>
    <row r="9" spans="1:15" ht="18" customHeight="1">
      <c r="A9" s="159"/>
      <c r="B9" s="160"/>
      <c r="C9" s="161"/>
      <c r="D9" s="162"/>
      <c r="E9" s="154"/>
      <c r="F9" s="154"/>
      <c r="G9" s="154"/>
      <c r="H9" s="113"/>
      <c r="I9" s="172"/>
      <c r="J9" s="171"/>
    </row>
    <row r="10" spans="1:15" ht="18" customHeight="1">
      <c r="A10" s="159"/>
      <c r="B10" s="163"/>
      <c r="C10" s="164"/>
      <c r="D10" s="165"/>
      <c r="E10" s="166"/>
      <c r="F10" s="166"/>
      <c r="G10" s="166"/>
      <c r="H10" s="113"/>
      <c r="I10" s="173"/>
      <c r="J10" s="171"/>
    </row>
    <row r="11" spans="1:15" ht="18" customHeight="1">
      <c r="A11" s="159"/>
      <c r="B11" s="163"/>
      <c r="C11" s="164"/>
      <c r="D11" s="165"/>
      <c r="E11" s="166"/>
      <c r="F11" s="166"/>
      <c r="G11" s="166"/>
      <c r="H11" s="113"/>
      <c r="I11" s="173"/>
      <c r="J11" s="171"/>
    </row>
    <row r="12" spans="1:15" ht="18" customHeight="1">
      <c r="A12" s="159"/>
      <c r="B12" s="163"/>
      <c r="C12" s="164"/>
      <c r="D12" s="165"/>
      <c r="E12" s="166"/>
      <c r="F12" s="166"/>
      <c r="G12" s="166"/>
      <c r="H12" s="113"/>
      <c r="I12" s="173"/>
      <c r="J12" s="171"/>
    </row>
    <row r="13" spans="1:15" ht="18" customHeight="1">
      <c r="A13" s="893" t="s">
        <v>134</v>
      </c>
      <c r="B13" s="894"/>
      <c r="C13" s="167"/>
      <c r="D13" s="168"/>
      <c r="E13" s="166">
        <f>SUM(E8:E12)</f>
        <v>60000</v>
      </c>
      <c r="F13" s="166">
        <f>SUM(F8:F12)</f>
        <v>41500</v>
      </c>
      <c r="G13" s="166"/>
      <c r="H13" s="166">
        <f>SUM(H8:H12)</f>
        <v>0</v>
      </c>
      <c r="I13" s="173">
        <f>IF(F13=0,0,(H13-F13)/F13)</f>
        <v>-1</v>
      </c>
      <c r="J13" s="171"/>
    </row>
    <row r="18" spans="5:6" ht="18" customHeight="1">
      <c r="E18" s="169"/>
      <c r="F18" s="169"/>
    </row>
    <row r="19" spans="5:6" ht="18" customHeight="1">
      <c r="E19" s="169"/>
      <c r="F19" s="169"/>
    </row>
    <row r="20" spans="5:6" ht="18" customHeight="1">
      <c r="E20" s="169"/>
      <c r="F20" s="169"/>
    </row>
    <row r="21" spans="5:6" ht="18" customHeight="1">
      <c r="E21" s="169"/>
      <c r="F21" s="169"/>
    </row>
    <row r="22" spans="5:6" ht="18" customHeight="1">
      <c r="E22" s="169"/>
      <c r="F22" s="169"/>
    </row>
    <row r="23" spans="5:6" ht="18" customHeight="1">
      <c r="E23" s="169"/>
      <c r="F23" s="169"/>
    </row>
  </sheetData>
  <mergeCells count="14">
    <mergeCell ref="A2:J2"/>
    <mergeCell ref="A4:J4"/>
    <mergeCell ref="G5:J5"/>
    <mergeCell ref="A13:B1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&amp;L&amp;10填表日期：2020年11月13日&amp;C&amp;10资产评估师：丰玉玲、王青贻&amp;R&amp;10共&amp;"Times New Roman"&amp;N&amp;"宋体"页  第&amp;P页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G11" sqref="G11"/>
    </sheetView>
  </sheetViews>
  <sheetFormatPr defaultColWidth="9" defaultRowHeight="18" customHeight="1"/>
  <cols>
    <col min="1" max="1" width="5.375" style="61" customWidth="1"/>
    <col min="2" max="2" width="17.5" style="61" customWidth="1"/>
    <col min="3" max="3" width="8.375" style="3" customWidth="1"/>
    <col min="4" max="4" width="8.875" style="3" customWidth="1"/>
    <col min="5" max="5" width="10" style="3" customWidth="1"/>
    <col min="6" max="6" width="11.375" style="4" customWidth="1"/>
    <col min="7" max="7" width="10.625" style="4" customWidth="1"/>
    <col min="8" max="8" width="11.375" style="4" customWidth="1"/>
    <col min="9" max="9" width="10" style="4" customWidth="1"/>
    <col min="10" max="10" width="6.5" style="4" customWidth="1"/>
    <col min="11" max="11" width="10.5" style="107" customWidth="1"/>
    <col min="12" max="16384" width="9" style="5"/>
  </cols>
  <sheetData>
    <row r="1" spans="1:11" ht="18" customHeight="1">
      <c r="A1" s="62"/>
      <c r="B1" s="62"/>
      <c r="K1" s="7" t="str">
        <f>"表"&amp;"7-1"</f>
        <v>表7-1</v>
      </c>
    </row>
    <row r="2" spans="1:11" ht="18" customHeight="1">
      <c r="A2" s="64" t="e">
        <f>#REF!</f>
        <v>#REF!</v>
      </c>
      <c r="B2" s="64"/>
      <c r="C2" s="8"/>
      <c r="D2" s="8"/>
      <c r="E2" s="8"/>
      <c r="F2" s="9"/>
      <c r="G2" s="9"/>
      <c r="H2" s="9"/>
      <c r="I2" s="9"/>
      <c r="J2" s="9"/>
      <c r="K2" s="8"/>
    </row>
    <row r="3" spans="1:11" ht="18" customHeight="1">
      <c r="A3" s="10" t="e">
        <f>#REF!&amp;"清查评估明细表"</f>
        <v>#REF!</v>
      </c>
      <c r="B3" s="108"/>
      <c r="C3" s="108"/>
      <c r="D3" s="108"/>
      <c r="E3" s="10"/>
      <c r="F3" s="11"/>
      <c r="G3" s="11"/>
      <c r="H3" s="11"/>
      <c r="I3" s="11"/>
      <c r="J3" s="11"/>
      <c r="K3" s="10"/>
    </row>
    <row r="4" spans="1:11" ht="15.75" customHeight="1">
      <c r="A4" s="64" t="e">
        <f>#REF!&amp;#REF!</f>
        <v>#REF!</v>
      </c>
      <c r="B4" s="64"/>
      <c r="C4" s="8"/>
      <c r="D4" s="8"/>
      <c r="E4" s="8"/>
      <c r="F4" s="9"/>
      <c r="G4" s="9"/>
      <c r="H4" s="9"/>
      <c r="I4" s="9"/>
      <c r="J4" s="9"/>
      <c r="K4" s="8"/>
    </row>
    <row r="5" spans="1:11" ht="15.75" customHeight="1">
      <c r="A5" s="61" t="e">
        <f>#REF!&amp;#REF!</f>
        <v>#REF!</v>
      </c>
      <c r="K5" s="147" t="s">
        <v>1</v>
      </c>
    </row>
    <row r="6" spans="1:11" ht="13.5" customHeight="1">
      <c r="A6" s="645" t="s">
        <v>2</v>
      </c>
      <c r="B6" s="647" t="s">
        <v>405</v>
      </c>
      <c r="C6" s="647" t="s">
        <v>406</v>
      </c>
      <c r="D6" s="647" t="s">
        <v>407</v>
      </c>
      <c r="E6" s="647" t="s">
        <v>408</v>
      </c>
      <c r="F6" s="648" t="s">
        <v>16</v>
      </c>
      <c r="G6" s="648" t="s">
        <v>162</v>
      </c>
      <c r="H6" s="648" t="s">
        <v>409</v>
      </c>
      <c r="I6" s="648" t="s">
        <v>17</v>
      </c>
      <c r="J6" s="648" t="s">
        <v>163</v>
      </c>
      <c r="K6" s="660" t="s">
        <v>99</v>
      </c>
    </row>
    <row r="7" spans="1:11" s="1" customFormat="1" ht="14.25" customHeight="1">
      <c r="A7" s="646"/>
      <c r="B7" s="907"/>
      <c r="C7" s="802"/>
      <c r="D7" s="802"/>
      <c r="E7" s="802"/>
      <c r="F7" s="649"/>
      <c r="G7" s="655"/>
      <c r="H7" s="655"/>
      <c r="I7" s="649"/>
      <c r="J7" s="649"/>
      <c r="K7" s="646"/>
    </row>
    <row r="8" spans="1:11" ht="18" customHeight="1">
      <c r="A8" s="66"/>
      <c r="B8" s="141"/>
      <c r="C8" s="69"/>
      <c r="D8" s="69"/>
      <c r="E8" s="69"/>
      <c r="F8" s="19"/>
      <c r="G8" s="19"/>
      <c r="H8" s="19"/>
      <c r="I8" s="19"/>
      <c r="J8" s="19">
        <f>IF(G8=0,0,ROUND((I8-G8)/G8*100,2))</f>
        <v>0</v>
      </c>
      <c r="K8" s="148"/>
    </row>
    <row r="9" spans="1:11" ht="18" customHeight="1">
      <c r="A9" s="66"/>
      <c r="B9" s="141"/>
      <c r="C9" s="69"/>
      <c r="D9" s="69"/>
      <c r="E9" s="69"/>
      <c r="F9" s="19"/>
      <c r="G9" s="19"/>
      <c r="H9" s="19"/>
      <c r="I9" s="19"/>
      <c r="J9" s="19"/>
      <c r="K9" s="148"/>
    </row>
    <row r="10" spans="1:11" ht="18" customHeight="1">
      <c r="A10" s="66"/>
      <c r="B10" s="141"/>
      <c r="C10" s="69"/>
      <c r="D10" s="69"/>
      <c r="E10" s="69"/>
      <c r="F10" s="19"/>
      <c r="G10" s="19"/>
      <c r="H10" s="19"/>
      <c r="I10" s="19"/>
      <c r="J10" s="19"/>
      <c r="K10" s="148"/>
    </row>
    <row r="11" spans="1:11" ht="18" customHeight="1">
      <c r="A11" s="66"/>
      <c r="B11" s="141"/>
      <c r="C11" s="69"/>
      <c r="D11" s="69"/>
      <c r="E11" s="69"/>
      <c r="F11" s="19"/>
      <c r="G11" s="19"/>
      <c r="H11" s="19"/>
      <c r="I11" s="19"/>
      <c r="J11" s="19"/>
      <c r="K11" s="148"/>
    </row>
    <row r="12" spans="1:11" ht="18" customHeight="1">
      <c r="A12" s="66"/>
      <c r="B12" s="141"/>
      <c r="C12" s="69"/>
      <c r="D12" s="69"/>
      <c r="E12" s="69"/>
      <c r="F12" s="19"/>
      <c r="G12" s="19"/>
      <c r="H12" s="19"/>
      <c r="I12" s="19"/>
      <c r="J12" s="19"/>
      <c r="K12" s="148"/>
    </row>
    <row r="13" spans="1:11" ht="18" customHeight="1">
      <c r="A13" s="66"/>
      <c r="B13" s="141"/>
      <c r="C13" s="69"/>
      <c r="D13" s="69"/>
      <c r="E13" s="69"/>
      <c r="F13" s="19"/>
      <c r="G13" s="19"/>
      <c r="H13" s="19"/>
      <c r="I13" s="19"/>
      <c r="J13" s="19"/>
      <c r="K13" s="148"/>
    </row>
    <row r="14" spans="1:11" ht="18" customHeight="1">
      <c r="A14" s="66"/>
      <c r="B14" s="141"/>
      <c r="C14" s="69"/>
      <c r="D14" s="69"/>
      <c r="E14" s="69"/>
      <c r="F14" s="19"/>
      <c r="G14" s="19"/>
      <c r="H14" s="19"/>
      <c r="I14" s="19"/>
      <c r="J14" s="19"/>
      <c r="K14" s="148"/>
    </row>
    <row r="15" spans="1:11" ht="18" customHeight="1">
      <c r="A15" s="66"/>
      <c r="B15" s="145"/>
      <c r="C15" s="69"/>
      <c r="D15" s="69"/>
      <c r="E15" s="69"/>
      <c r="F15" s="19"/>
      <c r="G15" s="19"/>
      <c r="H15" s="19"/>
      <c r="I15" s="19"/>
      <c r="J15" s="19"/>
      <c r="K15" s="148"/>
    </row>
    <row r="16" spans="1:11" ht="18" customHeight="1">
      <c r="A16" s="66"/>
      <c r="B16" s="145"/>
      <c r="C16" s="69"/>
      <c r="D16" s="69"/>
      <c r="E16" s="69"/>
      <c r="F16" s="19"/>
      <c r="G16" s="19"/>
      <c r="H16" s="19"/>
      <c r="I16" s="19"/>
      <c r="J16" s="19"/>
      <c r="K16" s="148"/>
    </row>
    <row r="17" spans="1:11" ht="18" customHeight="1">
      <c r="A17" s="66"/>
      <c r="B17" s="69"/>
      <c r="C17" s="69"/>
      <c r="D17" s="69"/>
      <c r="E17" s="69"/>
      <c r="F17" s="19"/>
      <c r="G17" s="19"/>
      <c r="H17" s="19"/>
      <c r="I17" s="19"/>
      <c r="J17" s="19"/>
      <c r="K17" s="148"/>
    </row>
    <row r="18" spans="1:11" ht="18" customHeight="1">
      <c r="A18" s="799" t="s">
        <v>164</v>
      </c>
      <c r="B18" s="800"/>
      <c r="C18" s="69"/>
      <c r="D18" s="69"/>
      <c r="E18" s="69"/>
      <c r="F18" s="19">
        <f>SUM(F8:F17)</f>
        <v>0</v>
      </c>
      <c r="G18" s="19">
        <f>SUM(G8:G17)</f>
        <v>0</v>
      </c>
      <c r="H18" s="19"/>
      <c r="I18" s="19">
        <f>SUM(I8:I17)</f>
        <v>0</v>
      </c>
      <c r="J18" s="19">
        <f>IF(G18=0,0,ROUND((I18-G18)/G18*100,2))</f>
        <v>0</v>
      </c>
      <c r="K18" s="148"/>
    </row>
  </sheetData>
  <mergeCells count="12">
    <mergeCell ref="J6:J7"/>
    <mergeCell ref="K6:K7"/>
    <mergeCell ref="E6:E7"/>
    <mergeCell ref="F6:F7"/>
    <mergeCell ref="G6:G7"/>
    <mergeCell ref="H6:H7"/>
    <mergeCell ref="I6:I7"/>
    <mergeCell ref="A18:B18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L24"/>
  <sheetViews>
    <sheetView workbookViewId="0">
      <selection activeCell="H16" sqref="H16"/>
    </sheetView>
  </sheetViews>
  <sheetFormatPr defaultColWidth="9" defaultRowHeight="18" customHeight="1"/>
  <cols>
    <col min="1" max="1" width="3.875" style="61" customWidth="1"/>
    <col min="2" max="2" width="31.625" style="61" customWidth="1"/>
    <col min="3" max="3" width="8.5" style="3" customWidth="1"/>
    <col min="4" max="4" width="14.5" style="3" customWidth="1"/>
    <col min="5" max="5" width="11" style="3" customWidth="1"/>
    <col min="6" max="7" width="11.375" style="4" customWidth="1"/>
    <col min="8" max="8" width="11.125" style="4" customWidth="1"/>
    <col min="9" max="9" width="7.25" style="4" customWidth="1"/>
    <col min="10" max="10" width="14.625" style="107" customWidth="1"/>
    <col min="11" max="16384" width="9" style="5"/>
  </cols>
  <sheetData>
    <row r="1" spans="1:12" ht="18" customHeight="1">
      <c r="A1" s="62"/>
      <c r="B1" s="62"/>
      <c r="J1" s="7" t="str">
        <f>"表"&amp;"7-2"</f>
        <v>表7-2</v>
      </c>
    </row>
    <row r="2" spans="1:12" ht="18" customHeight="1">
      <c r="A2" s="64" t="e">
        <f>#REF!</f>
        <v>#REF!</v>
      </c>
      <c r="B2" s="64"/>
      <c r="C2" s="8"/>
      <c r="D2" s="8"/>
      <c r="E2" s="8"/>
      <c r="F2" s="9"/>
      <c r="G2" s="9"/>
      <c r="H2" s="9"/>
      <c r="I2" s="9"/>
      <c r="J2" s="8"/>
    </row>
    <row r="3" spans="1:12" ht="18" customHeight="1">
      <c r="A3" s="10" t="e">
        <f>#REF!&amp;"清查评估明细表"</f>
        <v>#REF!</v>
      </c>
      <c r="B3" s="108"/>
      <c r="C3" s="108"/>
      <c r="D3" s="108"/>
      <c r="E3" s="10"/>
      <c r="F3" s="11"/>
      <c r="G3" s="11"/>
      <c r="H3" s="11"/>
      <c r="I3" s="11"/>
      <c r="J3" s="10"/>
    </row>
    <row r="4" spans="1:12" ht="15.75" customHeight="1">
      <c r="A4" s="64" t="e">
        <f>#REF!&amp;#REF!</f>
        <v>#REF!</v>
      </c>
      <c r="B4" s="64"/>
      <c r="C4" s="8"/>
      <c r="D4" s="8"/>
      <c r="E4" s="8"/>
      <c r="F4" s="9"/>
      <c r="G4" s="9"/>
      <c r="H4" s="9"/>
      <c r="I4" s="9"/>
      <c r="J4" s="8"/>
    </row>
    <row r="5" spans="1:12" ht="15.75" customHeight="1">
      <c r="A5" s="61" t="e">
        <f>#REF!&amp;#REF!</f>
        <v>#REF!</v>
      </c>
      <c r="J5" s="147" t="s">
        <v>1</v>
      </c>
    </row>
    <row r="6" spans="1:12" ht="13.5" customHeight="1">
      <c r="A6" s="645" t="s">
        <v>2</v>
      </c>
      <c r="B6" s="647" t="s">
        <v>410</v>
      </c>
      <c r="C6" s="647" t="s">
        <v>406</v>
      </c>
      <c r="D6" s="647" t="s">
        <v>407</v>
      </c>
      <c r="E6" s="647" t="s">
        <v>408</v>
      </c>
      <c r="F6" s="648" t="s">
        <v>16</v>
      </c>
      <c r="G6" s="648" t="s">
        <v>409</v>
      </c>
      <c r="H6" s="648" t="s">
        <v>17</v>
      </c>
      <c r="I6" s="648" t="s">
        <v>163</v>
      </c>
      <c r="J6" s="660" t="s">
        <v>99</v>
      </c>
    </row>
    <row r="7" spans="1:12" s="1" customFormat="1" ht="14.25" customHeight="1">
      <c r="A7" s="646"/>
      <c r="B7" s="907"/>
      <c r="C7" s="802"/>
      <c r="D7" s="802"/>
      <c r="E7" s="802"/>
      <c r="F7" s="908"/>
      <c r="G7" s="655"/>
      <c r="H7" s="649"/>
      <c r="I7" s="649"/>
      <c r="J7" s="646"/>
    </row>
    <row r="8" spans="1:12" ht="18" customHeight="1">
      <c r="A8" s="139" t="s">
        <v>232</v>
      </c>
      <c r="B8" s="140"/>
      <c r="C8" s="141"/>
      <c r="D8" s="142"/>
      <c r="E8" s="143"/>
      <c r="F8" s="144"/>
      <c r="G8" s="19"/>
      <c r="H8" s="144"/>
      <c r="I8" s="19">
        <f>IF(F8=0,0,ROUND((H8-F8)/F8*100,2))</f>
        <v>0</v>
      </c>
      <c r="J8" s="148"/>
      <c r="L8" s="149"/>
    </row>
    <row r="9" spans="1:12" ht="18" customHeight="1">
      <c r="A9" s="66"/>
      <c r="B9" s="140"/>
      <c r="C9" s="69"/>
      <c r="D9" s="142"/>
      <c r="E9" s="69"/>
      <c r="F9" s="144"/>
      <c r="G9" s="19"/>
      <c r="H9" s="144"/>
      <c r="I9" s="19"/>
      <c r="J9" s="148"/>
    </row>
    <row r="10" spans="1:12" ht="18" customHeight="1">
      <c r="A10" s="66"/>
      <c r="B10" s="140"/>
      <c r="C10" s="69"/>
      <c r="D10" s="69"/>
      <c r="E10" s="69"/>
      <c r="F10" s="144"/>
      <c r="G10" s="19"/>
      <c r="H10" s="144"/>
      <c r="I10" s="19"/>
      <c r="J10" s="150"/>
    </row>
    <row r="11" spans="1:12" ht="18" customHeight="1">
      <c r="A11" s="66"/>
      <c r="B11" s="140"/>
      <c r="C11" s="69"/>
      <c r="D11" s="69"/>
      <c r="E11" s="69"/>
      <c r="F11" s="144"/>
      <c r="G11" s="19"/>
      <c r="H11" s="144"/>
      <c r="I11" s="19"/>
      <c r="J11" s="148"/>
    </row>
    <row r="12" spans="1:12" ht="18" customHeight="1">
      <c r="A12" s="66"/>
      <c r="B12" s="140"/>
      <c r="C12" s="69"/>
      <c r="D12" s="69"/>
      <c r="E12" s="69"/>
      <c r="F12" s="144"/>
      <c r="G12" s="19"/>
      <c r="H12" s="144"/>
      <c r="I12" s="19"/>
      <c r="J12" s="148"/>
    </row>
    <row r="13" spans="1:12" ht="18" customHeight="1">
      <c r="A13" s="66"/>
      <c r="B13" s="140"/>
      <c r="C13" s="69"/>
      <c r="D13" s="69"/>
      <c r="E13" s="69"/>
      <c r="F13" s="144"/>
      <c r="G13" s="19"/>
      <c r="H13" s="144"/>
      <c r="I13" s="19"/>
      <c r="J13" s="148"/>
    </row>
    <row r="14" spans="1:12" ht="18" customHeight="1">
      <c r="A14" s="66"/>
      <c r="B14" s="140"/>
      <c r="C14" s="69"/>
      <c r="D14" s="69"/>
      <c r="E14" s="69"/>
      <c r="F14" s="144"/>
      <c r="G14" s="19"/>
      <c r="H14" s="144"/>
      <c r="I14" s="19"/>
      <c r="J14" s="148"/>
    </row>
    <row r="15" spans="1:12" ht="18" customHeight="1">
      <c r="A15" s="66"/>
      <c r="B15" s="140"/>
      <c r="C15" s="69"/>
      <c r="D15" s="69"/>
      <c r="E15" s="69"/>
      <c r="F15" s="144"/>
      <c r="G15" s="19"/>
      <c r="H15" s="144"/>
      <c r="I15" s="19"/>
      <c r="J15" s="148"/>
    </row>
    <row r="16" spans="1:12" ht="18" customHeight="1">
      <c r="A16" s="66"/>
      <c r="B16" s="140"/>
      <c r="C16" s="69"/>
      <c r="D16" s="69"/>
      <c r="E16" s="69"/>
      <c r="F16" s="144"/>
      <c r="G16" s="19"/>
      <c r="H16" s="144"/>
      <c r="I16" s="19"/>
      <c r="J16" s="148"/>
    </row>
    <row r="17" spans="1:10" ht="18" customHeight="1">
      <c r="A17" s="66"/>
      <c r="B17" s="140"/>
      <c r="C17" s="69"/>
      <c r="D17" s="69"/>
      <c r="E17" s="69"/>
      <c r="F17" s="144"/>
      <c r="G17" s="19"/>
      <c r="H17" s="144"/>
      <c r="I17" s="19"/>
      <c r="J17" s="148"/>
    </row>
    <row r="18" spans="1:10" ht="18" customHeight="1">
      <c r="A18" s="66"/>
      <c r="B18" s="140"/>
      <c r="C18" s="69"/>
      <c r="D18" s="69"/>
      <c r="E18" s="69"/>
      <c r="F18" s="144"/>
      <c r="G18" s="19"/>
      <c r="H18" s="144"/>
      <c r="I18" s="19"/>
      <c r="J18" s="148"/>
    </row>
    <row r="19" spans="1:10" ht="18" customHeight="1">
      <c r="A19" s="66"/>
      <c r="B19" s="140"/>
      <c r="C19" s="69"/>
      <c r="D19" s="69"/>
      <c r="E19" s="69"/>
      <c r="F19" s="144"/>
      <c r="G19" s="19"/>
      <c r="H19" s="144"/>
      <c r="I19" s="19"/>
      <c r="J19" s="148"/>
    </row>
    <row r="20" spans="1:10" ht="18" customHeight="1">
      <c r="A20" s="66"/>
      <c r="B20" s="140"/>
      <c r="C20" s="69"/>
      <c r="D20" s="69"/>
      <c r="E20" s="69"/>
      <c r="F20" s="144"/>
      <c r="G20" s="19"/>
      <c r="H20" s="144"/>
      <c r="I20" s="19"/>
      <c r="J20" s="148"/>
    </row>
    <row r="21" spans="1:10" ht="18" customHeight="1">
      <c r="A21" s="66"/>
      <c r="B21" s="145"/>
      <c r="C21" s="69"/>
      <c r="D21" s="69"/>
      <c r="E21" s="69"/>
      <c r="F21" s="19"/>
      <c r="G21" s="19"/>
      <c r="H21" s="19"/>
      <c r="I21" s="19"/>
      <c r="J21" s="148"/>
    </row>
    <row r="22" spans="1:10" ht="18" customHeight="1">
      <c r="A22" s="66"/>
      <c r="B22" s="145"/>
      <c r="C22" s="69"/>
      <c r="D22" s="69"/>
      <c r="E22" s="69"/>
      <c r="F22" s="19"/>
      <c r="G22" s="19"/>
      <c r="H22" s="19"/>
      <c r="I22" s="19"/>
      <c r="J22" s="148"/>
    </row>
    <row r="23" spans="1:10" ht="18" customHeight="1">
      <c r="A23" s="66"/>
      <c r="B23" s="69"/>
      <c r="C23" s="69"/>
      <c r="D23" s="146"/>
      <c r="E23" s="69"/>
      <c r="F23" s="19"/>
      <c r="G23" s="19"/>
      <c r="H23" s="19"/>
      <c r="I23" s="19"/>
      <c r="J23" s="148"/>
    </row>
    <row r="24" spans="1:10" ht="18" customHeight="1">
      <c r="A24" s="799" t="s">
        <v>164</v>
      </c>
      <c r="B24" s="800"/>
      <c r="C24" s="69"/>
      <c r="D24" s="146">
        <f>SUM(D8:D23)</f>
        <v>0</v>
      </c>
      <c r="E24" s="69"/>
      <c r="F24" s="19">
        <f>SUM(F8:F23)</f>
        <v>0</v>
      </c>
      <c r="G24" s="19"/>
      <c r="H24" s="19">
        <f>SUM(H8:H23)</f>
        <v>0</v>
      </c>
      <c r="I24" s="19">
        <f>IF(F24=0,0,ROUND((H24-F24)/F24*100,2))</f>
        <v>0</v>
      </c>
      <c r="J24" s="148"/>
    </row>
  </sheetData>
  <mergeCells count="11">
    <mergeCell ref="J6:J7"/>
    <mergeCell ref="E6:E7"/>
    <mergeCell ref="F6:F7"/>
    <mergeCell ref="G6:G7"/>
    <mergeCell ref="H6:H7"/>
    <mergeCell ref="I6:I7"/>
    <mergeCell ref="A24:B24"/>
    <mergeCell ref="A6:A7"/>
    <mergeCell ref="B6:B7"/>
    <mergeCell ref="C6:C7"/>
    <mergeCell ref="D6:D7"/>
  </mergeCells>
  <phoneticPr fontId="41" type="noConversion"/>
  <printOptions horizontalCentered="1"/>
  <pageMargins left="0.35433070866141703" right="0.35433070866141703" top="0.66929133858267698" bottom="1.02362204724409" header="0.35433070866141703" footer="0.31496062992126"/>
  <pageSetup paperSize="9" fitToHeight="0" orientation="landscape" useFirstPageNumber="1" errors="NA"/>
  <headerFooter alignWithMargins="0">
    <oddFooter>&amp;L&amp;10资产占有单位填表人： 饶娟
填表日期：2019年5月28日&amp;C&amp;10注册资产评估师：喻高仕、陈朝辉&amp;R&amp;10共&amp;"Times New Roman,常规"&amp;N&amp;"宋体,常规"页  第&amp;P页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G14"/>
  <sheetViews>
    <sheetView workbookViewId="0">
      <selection activeCell="H12" sqref="H12"/>
    </sheetView>
  </sheetViews>
  <sheetFormatPr defaultColWidth="9" defaultRowHeight="18" customHeight="1"/>
  <cols>
    <col min="1" max="1" width="5.625" style="122" customWidth="1"/>
    <col min="2" max="2" width="42.875" style="122" customWidth="1"/>
    <col min="3" max="3" width="10.875" style="41" customWidth="1"/>
    <col min="4" max="4" width="14.75" style="43" customWidth="1"/>
    <col min="5" max="5" width="12.375" style="43" customWidth="1"/>
    <col min="6" max="6" width="6.875" style="43" customWidth="1"/>
    <col min="7" max="7" width="21.625" style="123" customWidth="1"/>
    <col min="8" max="16384" width="9" style="44"/>
  </cols>
  <sheetData>
    <row r="1" spans="1:7" ht="18" customHeight="1">
      <c r="A1" s="124"/>
      <c r="B1" s="124"/>
      <c r="G1" s="125" t="str">
        <f>"表"&amp;"8-1"</f>
        <v>表8-1</v>
      </c>
    </row>
    <row r="2" spans="1:7" ht="18" customHeight="1">
      <c r="A2" s="126" t="e">
        <f>#REF!</f>
        <v>#REF!</v>
      </c>
      <c r="B2" s="126"/>
      <c r="C2" s="46"/>
      <c r="D2" s="48"/>
      <c r="E2" s="48"/>
      <c r="F2" s="48"/>
      <c r="G2" s="127"/>
    </row>
    <row r="3" spans="1:7" ht="18" customHeight="1">
      <c r="A3" s="49" t="s">
        <v>411</v>
      </c>
      <c r="B3" s="128"/>
      <c r="C3" s="128"/>
      <c r="D3" s="51"/>
      <c r="E3" s="51"/>
      <c r="F3" s="51"/>
      <c r="G3" s="129"/>
    </row>
    <row r="4" spans="1:7" ht="15.75" customHeight="1">
      <c r="A4" s="126" t="e">
        <f>#REF!&amp;#REF!</f>
        <v>#REF!</v>
      </c>
      <c r="B4" s="126"/>
      <c r="C4" s="46"/>
      <c r="D4" s="48"/>
      <c r="E4" s="48"/>
      <c r="F4" s="48"/>
      <c r="G4" s="127"/>
    </row>
    <row r="5" spans="1:7" ht="15.75" customHeight="1">
      <c r="A5" s="122" t="e">
        <f>#REF!&amp;#REF!</f>
        <v>#REF!</v>
      </c>
      <c r="G5" s="130" t="s">
        <v>1</v>
      </c>
    </row>
    <row r="6" spans="1:7" ht="13.5" customHeight="1">
      <c r="A6" s="911" t="s">
        <v>2</v>
      </c>
      <c r="B6" s="913" t="s">
        <v>400</v>
      </c>
      <c r="C6" s="913" t="s">
        <v>401</v>
      </c>
      <c r="D6" s="916" t="s">
        <v>16</v>
      </c>
      <c r="E6" s="916" t="s">
        <v>17</v>
      </c>
      <c r="F6" s="916" t="s">
        <v>163</v>
      </c>
      <c r="G6" s="918" t="s">
        <v>99</v>
      </c>
    </row>
    <row r="7" spans="1:7" s="39" customFormat="1" ht="14.25" customHeight="1">
      <c r="A7" s="912"/>
      <c r="B7" s="914"/>
      <c r="C7" s="915"/>
      <c r="D7" s="917"/>
      <c r="E7" s="917"/>
      <c r="F7" s="917"/>
      <c r="G7" s="919"/>
    </row>
    <row r="8" spans="1:7" ht="11.25">
      <c r="A8" s="131"/>
      <c r="B8" s="132"/>
      <c r="C8" s="133"/>
      <c r="D8" s="134"/>
      <c r="E8" s="57"/>
      <c r="F8" s="57"/>
      <c r="G8" s="135"/>
    </row>
    <row r="9" spans="1:7" ht="11.25">
      <c r="A9" s="131"/>
      <c r="B9" s="132"/>
      <c r="C9" s="133"/>
      <c r="D9" s="134"/>
      <c r="E9" s="57"/>
      <c r="F9" s="57"/>
      <c r="G9" s="135"/>
    </row>
    <row r="10" spans="1:7" ht="11.25">
      <c r="A10" s="131"/>
      <c r="B10" s="132"/>
      <c r="C10" s="133"/>
      <c r="D10" s="134"/>
      <c r="E10" s="57"/>
      <c r="F10" s="57"/>
      <c r="G10" s="135"/>
    </row>
    <row r="11" spans="1:7" ht="11.25">
      <c r="A11" s="131"/>
      <c r="B11" s="132"/>
      <c r="C11" s="133"/>
      <c r="D11" s="134"/>
      <c r="E11" s="57"/>
      <c r="F11" s="57"/>
      <c r="G11" s="135"/>
    </row>
    <row r="12" spans="1:7" ht="18" customHeight="1">
      <c r="A12" s="136"/>
      <c r="B12" s="137"/>
      <c r="C12" s="133"/>
      <c r="D12" s="57"/>
      <c r="E12" s="57"/>
      <c r="F12" s="57"/>
      <c r="G12" s="135"/>
    </row>
    <row r="13" spans="1:7" ht="18" customHeight="1">
      <c r="A13" s="136"/>
      <c r="B13" s="133"/>
      <c r="C13" s="133"/>
      <c r="D13" s="57"/>
      <c r="E13" s="57"/>
      <c r="F13" s="57"/>
      <c r="G13" s="135"/>
    </row>
    <row r="14" spans="1:7" ht="18" customHeight="1">
      <c r="A14" s="909" t="s">
        <v>164</v>
      </c>
      <c r="B14" s="910"/>
      <c r="C14" s="133"/>
      <c r="D14" s="57">
        <f>SUM(D8:D13)</f>
        <v>0</v>
      </c>
      <c r="E14" s="57">
        <f>SUM(E8:E13)</f>
        <v>0</v>
      </c>
      <c r="F14" s="57">
        <f>IF(D14=0,0,(E14-D14)/D14)</f>
        <v>0</v>
      </c>
      <c r="G14" s="135"/>
    </row>
  </sheetData>
  <mergeCells count="8">
    <mergeCell ref="E6:E7"/>
    <mergeCell ref="F6:F7"/>
    <mergeCell ref="G6:G7"/>
    <mergeCell ref="A14:B14"/>
    <mergeCell ref="A6:A7"/>
    <mergeCell ref="B6:B7"/>
    <mergeCell ref="C6:C7"/>
    <mergeCell ref="D6:D7"/>
  </mergeCells>
  <phoneticPr fontId="41" type="noConversion"/>
  <printOptions horizontalCentered="1"/>
  <pageMargins left="0.35433070866141703" right="0.35433070866141703" top="0.66929133858267698" bottom="1.02362204724409" header="0.35433070866141703" footer="0.31496062992126"/>
  <pageSetup paperSize="9" fitToHeight="0" orientation="landscape" useFirstPageNumber="1" errors="NA"/>
  <headerFooter alignWithMargins="0">
    <oddFooter>&amp;L&amp;10资产占有单位填表人： 饶娟
填表日期：2019年5月28日&amp;C&amp;10注册资产评估师：喻高仕、陈朝辉&amp;R&amp;10共&amp;"Times New Roman,常规"&amp;N&amp;"宋体,常规"页  第&amp;P页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G11" sqref="G11"/>
    </sheetView>
  </sheetViews>
  <sheetFormatPr defaultColWidth="9" defaultRowHeight="18" customHeight="1"/>
  <cols>
    <col min="1" max="1" width="4.125" style="2" customWidth="1"/>
    <col min="2" max="2" width="14" style="3" customWidth="1"/>
    <col min="3" max="3" width="11.75" style="3" customWidth="1"/>
    <col min="4" max="4" width="7.875" style="3" customWidth="1"/>
    <col min="5" max="5" width="10.125" style="3" customWidth="1"/>
    <col min="6" max="6" width="8.625" style="35" customWidth="1"/>
    <col min="7" max="7" width="13.125" style="4" customWidth="1"/>
    <col min="8" max="8" width="13.125" style="4" hidden="1" customWidth="1"/>
    <col min="9" max="9" width="13.125" style="4" customWidth="1"/>
    <col min="10" max="10" width="9.5" style="4" customWidth="1"/>
    <col min="11" max="11" width="11.625" style="3" customWidth="1"/>
    <col min="12" max="16384" width="9" style="5"/>
  </cols>
  <sheetData>
    <row r="1" spans="1:11" ht="14.25" customHeight="1">
      <c r="A1" s="6"/>
      <c r="K1" s="7" t="str">
        <f>"表"&amp;短期投资汇总!A9</f>
        <v>表3-2-2</v>
      </c>
    </row>
    <row r="2" spans="1:11" ht="18" customHeight="1">
      <c r="A2" s="8" t="e">
        <f>#REF!</f>
        <v>#REF!</v>
      </c>
      <c r="B2" s="8"/>
      <c r="C2" s="8"/>
      <c r="D2" s="8"/>
      <c r="E2" s="8"/>
      <c r="F2" s="36"/>
      <c r="G2" s="9"/>
      <c r="H2" s="9"/>
      <c r="I2" s="9"/>
      <c r="J2" s="9"/>
      <c r="K2" s="8"/>
    </row>
    <row r="3" spans="1:11" ht="18" customHeight="1">
      <c r="A3" s="10" t="str">
        <f>短期投资汇总!B9&amp;"清查评估明细表"</f>
        <v xml:space="preserve">    短期投资--债券投资清查评估明细表</v>
      </c>
      <c r="B3" s="10"/>
      <c r="C3" s="10"/>
      <c r="D3" s="10"/>
      <c r="E3" s="10"/>
      <c r="F3" s="37"/>
      <c r="G3" s="11"/>
      <c r="H3" s="11"/>
      <c r="I3" s="11"/>
      <c r="J3" s="11"/>
      <c r="K3" s="10"/>
    </row>
    <row r="4" spans="1:11" ht="12.75" customHeight="1">
      <c r="A4" s="8" t="e">
        <f>#REF!&amp;#REF!</f>
        <v>#REF!</v>
      </c>
      <c r="B4" s="8"/>
      <c r="C4" s="8"/>
      <c r="D4" s="8"/>
      <c r="E4" s="8"/>
      <c r="F4" s="36"/>
      <c r="G4" s="9"/>
      <c r="H4" s="9"/>
      <c r="I4" s="9"/>
      <c r="J4" s="9"/>
      <c r="K4" s="8"/>
    </row>
    <row r="5" spans="1:11" ht="14.25" customHeight="1">
      <c r="A5" s="2" t="e">
        <f>#REF!&amp;#REF!</f>
        <v>#REF!</v>
      </c>
      <c r="K5" s="12" t="s">
        <v>1</v>
      </c>
    </row>
    <row r="6" spans="1:11" s="1" customFormat="1" ht="14.25" customHeight="1">
      <c r="A6" s="647" t="s">
        <v>2</v>
      </c>
      <c r="B6" s="654" t="s">
        <v>29</v>
      </c>
      <c r="C6" s="654" t="s">
        <v>38</v>
      </c>
      <c r="D6" s="654" t="s">
        <v>39</v>
      </c>
      <c r="E6" s="654" t="s">
        <v>31</v>
      </c>
      <c r="F6" s="656" t="s">
        <v>40</v>
      </c>
      <c r="G6" s="648" t="s">
        <v>41</v>
      </c>
      <c r="H6" s="13" t="s">
        <v>42</v>
      </c>
      <c r="I6" s="648" t="s">
        <v>36</v>
      </c>
      <c r="J6" s="648" t="s">
        <v>37</v>
      </c>
      <c r="K6" s="654" t="s">
        <v>10</v>
      </c>
    </row>
    <row r="7" spans="1:11" s="1" customFormat="1" ht="14.25" customHeight="1">
      <c r="A7" s="653"/>
      <c r="B7" s="653"/>
      <c r="C7" s="653"/>
      <c r="D7" s="653"/>
      <c r="E7" s="653"/>
      <c r="F7" s="657"/>
      <c r="G7" s="650"/>
      <c r="H7" s="24" t="s">
        <v>43</v>
      </c>
      <c r="I7" s="650"/>
      <c r="J7" s="650"/>
      <c r="K7" s="653"/>
    </row>
    <row r="8" spans="1:11" ht="18" customHeight="1">
      <c r="A8" s="23"/>
      <c r="B8" s="20"/>
      <c r="C8" s="20"/>
      <c r="D8" s="20"/>
      <c r="E8" s="20"/>
      <c r="F8" s="38"/>
      <c r="G8" s="19">
        <v>0</v>
      </c>
      <c r="H8" s="19"/>
      <c r="I8" s="19">
        <f>G8</f>
        <v>0</v>
      </c>
      <c r="J8" s="19">
        <f>IF(H8=0,0,ROUND((I8-H8)/H8*100,2))</f>
        <v>0</v>
      </c>
      <c r="K8" s="20"/>
    </row>
    <row r="9" spans="1:11" ht="18" customHeight="1">
      <c r="A9" s="23"/>
      <c r="B9" s="20"/>
      <c r="C9" s="20"/>
      <c r="D9" s="20"/>
      <c r="E9" s="20"/>
      <c r="F9" s="38"/>
      <c r="G9" s="19"/>
      <c r="H9" s="19"/>
      <c r="I9" s="19"/>
      <c r="J9" s="19">
        <f t="shared" ref="J9:J23" si="0">IF(H9=0,0,ROUND((I9-H9)/H9*100,2))</f>
        <v>0</v>
      </c>
      <c r="K9" s="20"/>
    </row>
    <row r="10" spans="1:11" ht="18" customHeight="1">
      <c r="A10" s="23"/>
      <c r="B10" s="20"/>
      <c r="C10" s="20"/>
      <c r="D10" s="20"/>
      <c r="E10" s="20"/>
      <c r="F10" s="38"/>
      <c r="G10" s="19"/>
      <c r="H10" s="19"/>
      <c r="I10" s="19"/>
      <c r="J10" s="19">
        <f t="shared" si="0"/>
        <v>0</v>
      </c>
      <c r="K10" s="20"/>
    </row>
    <row r="11" spans="1:11" ht="18" customHeight="1">
      <c r="A11" s="23"/>
      <c r="B11" s="20"/>
      <c r="C11" s="20"/>
      <c r="D11" s="20"/>
      <c r="E11" s="20"/>
      <c r="F11" s="38"/>
      <c r="G11" s="19"/>
      <c r="H11" s="19"/>
      <c r="I11" s="19"/>
      <c r="J11" s="19">
        <f t="shared" si="0"/>
        <v>0</v>
      </c>
      <c r="K11" s="20"/>
    </row>
    <row r="12" spans="1:11" ht="18" customHeight="1">
      <c r="A12" s="23"/>
      <c r="B12" s="20"/>
      <c r="C12" s="20"/>
      <c r="D12" s="20"/>
      <c r="E12" s="20"/>
      <c r="F12" s="38"/>
      <c r="G12" s="19"/>
      <c r="H12" s="19"/>
      <c r="I12" s="19"/>
      <c r="J12" s="19">
        <f t="shared" si="0"/>
        <v>0</v>
      </c>
      <c r="K12" s="20"/>
    </row>
    <row r="13" spans="1:11" ht="18" customHeight="1">
      <c r="A13" s="23"/>
      <c r="B13" s="20"/>
      <c r="C13" s="20"/>
      <c r="D13" s="20"/>
      <c r="E13" s="20"/>
      <c r="F13" s="38"/>
      <c r="G13" s="19"/>
      <c r="H13" s="19"/>
      <c r="I13" s="19"/>
      <c r="J13" s="19">
        <f t="shared" si="0"/>
        <v>0</v>
      </c>
      <c r="K13" s="20"/>
    </row>
    <row r="14" spans="1:11" ht="18" customHeight="1">
      <c r="A14" s="23"/>
      <c r="B14" s="20"/>
      <c r="C14" s="20"/>
      <c r="D14" s="20"/>
      <c r="E14" s="20"/>
      <c r="F14" s="38"/>
      <c r="G14" s="19"/>
      <c r="H14" s="19"/>
      <c r="I14" s="19"/>
      <c r="J14" s="19">
        <f t="shared" si="0"/>
        <v>0</v>
      </c>
      <c r="K14" s="20"/>
    </row>
    <row r="15" spans="1:11" ht="18" customHeight="1">
      <c r="A15" s="23"/>
      <c r="B15" s="20"/>
      <c r="C15" s="20"/>
      <c r="D15" s="20"/>
      <c r="E15" s="20"/>
      <c r="F15" s="38"/>
      <c r="G15" s="19"/>
      <c r="H15" s="19"/>
      <c r="I15" s="19"/>
      <c r="J15" s="19">
        <f t="shared" si="0"/>
        <v>0</v>
      </c>
      <c r="K15" s="20"/>
    </row>
    <row r="16" spans="1:11" ht="18" customHeight="1">
      <c r="A16" s="23"/>
      <c r="B16" s="20"/>
      <c r="C16" s="20"/>
      <c r="D16" s="20"/>
      <c r="E16" s="20"/>
      <c r="F16" s="38"/>
      <c r="G16" s="19"/>
      <c r="H16" s="19"/>
      <c r="I16" s="19"/>
      <c r="J16" s="19">
        <f t="shared" si="0"/>
        <v>0</v>
      </c>
      <c r="K16" s="20"/>
    </row>
    <row r="17" spans="1:11" ht="18" customHeight="1">
      <c r="A17" s="23"/>
      <c r="B17" s="20"/>
      <c r="C17" s="20"/>
      <c r="D17" s="20"/>
      <c r="E17" s="20"/>
      <c r="F17" s="38"/>
      <c r="G17" s="19"/>
      <c r="H17" s="19"/>
      <c r="I17" s="19"/>
      <c r="J17" s="19">
        <f t="shared" si="0"/>
        <v>0</v>
      </c>
      <c r="K17" s="20"/>
    </row>
    <row r="18" spans="1:11" ht="18" customHeight="1">
      <c r="A18" s="23"/>
      <c r="B18" s="20"/>
      <c r="C18" s="20"/>
      <c r="D18" s="20"/>
      <c r="E18" s="20"/>
      <c r="F18" s="38"/>
      <c r="G18" s="19"/>
      <c r="H18" s="19"/>
      <c r="I18" s="19"/>
      <c r="J18" s="19">
        <f t="shared" si="0"/>
        <v>0</v>
      </c>
      <c r="K18" s="20"/>
    </row>
    <row r="19" spans="1:11" ht="18" customHeight="1">
      <c r="A19" s="23"/>
      <c r="B19" s="20"/>
      <c r="C19" s="20"/>
      <c r="D19" s="20"/>
      <c r="E19" s="20"/>
      <c r="F19" s="38"/>
      <c r="G19" s="19"/>
      <c r="H19" s="19"/>
      <c r="I19" s="19"/>
      <c r="J19" s="19">
        <f t="shared" si="0"/>
        <v>0</v>
      </c>
      <c r="K19" s="20"/>
    </row>
    <row r="20" spans="1:11" ht="18" customHeight="1">
      <c r="A20" s="23"/>
      <c r="B20" s="20"/>
      <c r="C20" s="20"/>
      <c r="D20" s="20"/>
      <c r="E20" s="20"/>
      <c r="F20" s="38"/>
      <c r="G20" s="19"/>
      <c r="H20" s="19"/>
      <c r="I20" s="19"/>
      <c r="J20" s="19">
        <f t="shared" si="0"/>
        <v>0</v>
      </c>
      <c r="K20" s="20"/>
    </row>
    <row r="21" spans="1:11" ht="18" customHeight="1">
      <c r="A21" s="23"/>
      <c r="B21" s="20"/>
      <c r="C21" s="20"/>
      <c r="D21" s="20"/>
      <c r="E21" s="20"/>
      <c r="F21" s="38"/>
      <c r="G21" s="19"/>
      <c r="H21" s="19"/>
      <c r="I21" s="19"/>
      <c r="J21" s="19">
        <f t="shared" si="0"/>
        <v>0</v>
      </c>
      <c r="K21" s="20"/>
    </row>
    <row r="22" spans="1:11" ht="18" customHeight="1">
      <c r="A22" s="23"/>
      <c r="B22" s="20"/>
      <c r="C22" s="20"/>
      <c r="D22" s="20"/>
      <c r="E22" s="20"/>
      <c r="F22" s="38"/>
      <c r="G22" s="19"/>
      <c r="H22" s="19"/>
      <c r="I22" s="19"/>
      <c r="J22" s="19">
        <f t="shared" si="0"/>
        <v>0</v>
      </c>
      <c r="K22" s="20"/>
    </row>
    <row r="23" spans="1:11" ht="18" customHeight="1">
      <c r="A23" s="651" t="s">
        <v>13</v>
      </c>
      <c r="B23" s="652"/>
      <c r="C23" s="20"/>
      <c r="D23" s="20"/>
      <c r="E23" s="20"/>
      <c r="F23" s="38"/>
      <c r="G23" s="19">
        <f>SUM(G8:G22)</f>
        <v>0</v>
      </c>
      <c r="H23" s="19"/>
      <c r="I23" s="19">
        <f>SUM(I8:I22)</f>
        <v>0</v>
      </c>
      <c r="J23" s="19">
        <f t="shared" si="0"/>
        <v>0</v>
      </c>
      <c r="K23" s="20"/>
    </row>
  </sheetData>
  <mergeCells count="11">
    <mergeCell ref="K6:K7"/>
    <mergeCell ref="E6:E7"/>
    <mergeCell ref="F6:F7"/>
    <mergeCell ref="G6:G7"/>
    <mergeCell ref="I6:I7"/>
    <mergeCell ref="J6:J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7" workbookViewId="0">
      <selection activeCell="E11" sqref="E11"/>
    </sheetView>
  </sheetViews>
  <sheetFormatPr defaultColWidth="9" defaultRowHeight="18" customHeight="1"/>
  <cols>
    <col min="1" max="1" width="6.625" style="61" customWidth="1"/>
    <col min="2" max="2" width="24.875" style="61" customWidth="1"/>
    <col min="3" max="3" width="10" style="3" customWidth="1"/>
    <col min="4" max="4" width="15" style="4" customWidth="1"/>
    <col min="5" max="5" width="14.125" style="4" customWidth="1"/>
    <col min="6" max="6" width="7.25" style="4" customWidth="1"/>
    <col min="7" max="7" width="24.875" style="107" customWidth="1"/>
    <col min="8" max="16384" width="9" style="5"/>
  </cols>
  <sheetData>
    <row r="1" spans="1:7" ht="18" customHeight="1">
      <c r="A1" s="62"/>
      <c r="B1" s="62"/>
      <c r="G1" s="7" t="str">
        <f>"表"&amp;"8-2"</f>
        <v>表8-2</v>
      </c>
    </row>
    <row r="2" spans="1:7" ht="18" customHeight="1">
      <c r="A2" s="64" t="e">
        <f>#REF!</f>
        <v>#REF!</v>
      </c>
      <c r="B2" s="64"/>
      <c r="C2" s="8"/>
      <c r="D2" s="9"/>
      <c r="E2" s="9"/>
      <c r="F2" s="9"/>
      <c r="G2" s="8"/>
    </row>
    <row r="3" spans="1:7" ht="18" customHeight="1">
      <c r="A3" s="10" t="s">
        <v>412</v>
      </c>
      <c r="B3" s="108"/>
      <c r="C3" s="108"/>
      <c r="D3" s="11"/>
      <c r="E3" s="11"/>
      <c r="F3" s="11"/>
      <c r="G3" s="10"/>
    </row>
    <row r="4" spans="1:7" ht="15.75" customHeight="1">
      <c r="A4" s="64" t="e">
        <f>#REF!&amp;#REF!</f>
        <v>#REF!</v>
      </c>
      <c r="B4" s="64"/>
      <c r="C4" s="8"/>
      <c r="D4" s="9"/>
      <c r="E4" s="9"/>
      <c r="F4" s="9"/>
      <c r="G4" s="8"/>
    </row>
    <row r="5" spans="1:7" ht="15.75" customHeight="1">
      <c r="A5" s="109" t="e">
        <f>#REF!&amp;#REF!</f>
        <v>#REF!</v>
      </c>
      <c r="B5" s="109"/>
      <c r="C5" s="110"/>
      <c r="D5" s="111"/>
      <c r="E5" s="111"/>
      <c r="F5" s="111"/>
      <c r="G5" s="112" t="s">
        <v>1</v>
      </c>
    </row>
    <row r="6" spans="1:7" ht="13.5" customHeight="1">
      <c r="A6" s="838" t="s">
        <v>2</v>
      </c>
      <c r="B6" s="664" t="s">
        <v>400</v>
      </c>
      <c r="C6" s="664" t="s">
        <v>401</v>
      </c>
      <c r="D6" s="669" t="s">
        <v>16</v>
      </c>
      <c r="E6" s="669" t="s">
        <v>17</v>
      </c>
      <c r="F6" s="669" t="s">
        <v>229</v>
      </c>
      <c r="G6" s="859" t="s">
        <v>99</v>
      </c>
    </row>
    <row r="7" spans="1:7" s="1" customFormat="1" ht="14.25" customHeight="1">
      <c r="A7" s="839"/>
      <c r="B7" s="839"/>
      <c r="C7" s="856"/>
      <c r="D7" s="858"/>
      <c r="E7" s="858"/>
      <c r="F7" s="858"/>
      <c r="G7" s="839"/>
    </row>
    <row r="8" spans="1:7" ht="18" customHeight="1">
      <c r="A8" s="114" t="s">
        <v>232</v>
      </c>
      <c r="B8" s="115"/>
      <c r="C8" s="116"/>
      <c r="D8" s="117"/>
      <c r="E8" s="117">
        <f>D8</f>
        <v>0</v>
      </c>
      <c r="F8" s="117">
        <f>IF(D8=0,0,ROUND((E8-D8)/D8*100,2))</f>
        <v>0</v>
      </c>
      <c r="G8" s="118"/>
    </row>
    <row r="9" spans="1:7" ht="18" customHeight="1">
      <c r="A9" s="114"/>
      <c r="B9" s="119"/>
      <c r="C9" s="116"/>
      <c r="D9" s="117"/>
      <c r="E9" s="117"/>
      <c r="F9" s="117"/>
      <c r="G9" s="118"/>
    </row>
    <row r="10" spans="1:7" ht="18" customHeight="1">
      <c r="A10" s="114"/>
      <c r="B10" s="119"/>
      <c r="C10" s="116"/>
      <c r="D10" s="117"/>
      <c r="E10" s="117"/>
      <c r="F10" s="117"/>
      <c r="G10" s="118"/>
    </row>
    <row r="11" spans="1:7" ht="18" customHeight="1">
      <c r="A11" s="114"/>
      <c r="B11" s="119"/>
      <c r="C11" s="116"/>
      <c r="D11" s="117"/>
      <c r="E11" s="117"/>
      <c r="F11" s="117"/>
      <c r="G11" s="118"/>
    </row>
    <row r="12" spans="1:7" ht="18" customHeight="1">
      <c r="A12" s="114"/>
      <c r="B12" s="119"/>
      <c r="C12" s="116"/>
      <c r="D12" s="117"/>
      <c r="E12" s="117"/>
      <c r="F12" s="117"/>
      <c r="G12" s="118"/>
    </row>
    <row r="13" spans="1:7" ht="18" customHeight="1">
      <c r="A13" s="114"/>
      <c r="B13" s="120"/>
      <c r="C13" s="116"/>
      <c r="D13" s="117"/>
      <c r="E13" s="117"/>
      <c r="F13" s="117"/>
      <c r="G13" s="118"/>
    </row>
    <row r="14" spans="1:7" ht="18" customHeight="1">
      <c r="A14" s="114"/>
      <c r="B14" s="120"/>
      <c r="C14" s="116"/>
      <c r="D14" s="117"/>
      <c r="E14" s="117"/>
      <c r="F14" s="117"/>
      <c r="G14" s="118"/>
    </row>
    <row r="15" spans="1:7" ht="18" customHeight="1">
      <c r="A15" s="114"/>
      <c r="B15" s="116"/>
      <c r="C15" s="116"/>
      <c r="D15" s="117"/>
      <c r="E15" s="117"/>
      <c r="F15" s="117"/>
      <c r="G15" s="118"/>
    </row>
    <row r="16" spans="1:7" ht="18" customHeight="1">
      <c r="A16" s="854" t="s">
        <v>275</v>
      </c>
      <c r="B16" s="855"/>
      <c r="C16" s="116"/>
      <c r="D16" s="117">
        <f>SUM(D8:D15)</f>
        <v>0</v>
      </c>
      <c r="E16" s="117">
        <f>SUM(E8:E15)</f>
        <v>0</v>
      </c>
      <c r="F16" s="117">
        <f>IF(D16=0,0,ROUND((E16-D16)/D16*100,2))</f>
        <v>0</v>
      </c>
      <c r="G16" s="118"/>
    </row>
  </sheetData>
  <mergeCells count="8">
    <mergeCell ref="E6:E7"/>
    <mergeCell ref="F6:F7"/>
    <mergeCell ref="G6:G7"/>
    <mergeCell ref="A16:B16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L8" sqref="L8"/>
    </sheetView>
  </sheetViews>
  <sheetFormatPr defaultColWidth="9" defaultRowHeight="18" customHeight="1"/>
  <cols>
    <col min="1" max="1" width="4.625" style="2" customWidth="1"/>
    <col min="2" max="2" width="19.875" style="3" customWidth="1"/>
    <col min="3" max="3" width="9.875" style="3" customWidth="1"/>
    <col min="4" max="4" width="7.625" style="3" customWidth="1"/>
    <col min="5" max="5" width="7.625" style="35" customWidth="1"/>
    <col min="6" max="6" width="7.875" style="3" customWidth="1"/>
    <col min="7" max="7" width="8.75" style="4" customWidth="1"/>
    <col min="8" max="8" width="13.125" style="4" customWidth="1"/>
    <col min="9" max="9" width="8.625" style="4" customWidth="1"/>
    <col min="10" max="10" width="12.25" style="4" customWidth="1"/>
    <col min="11" max="11" width="9.5" style="4" customWidth="1"/>
    <col min="12" max="12" width="15.375" style="3" customWidth="1"/>
    <col min="13" max="16384" width="9" style="5"/>
  </cols>
  <sheetData>
    <row r="1" spans="1:12" ht="14.25" customHeight="1">
      <c r="A1" s="6"/>
      <c r="L1" s="7" t="e">
        <f>"表"&amp;#REF!</f>
        <v>#REF!</v>
      </c>
    </row>
    <row r="2" spans="1:12" ht="18" customHeight="1">
      <c r="A2" s="8" t="e">
        <f>#REF!</f>
        <v>#REF!</v>
      </c>
      <c r="B2" s="8"/>
      <c r="C2" s="8"/>
      <c r="D2" s="8"/>
      <c r="E2" s="36"/>
      <c r="F2" s="8"/>
      <c r="G2" s="9"/>
      <c r="H2" s="9"/>
      <c r="I2" s="9"/>
      <c r="J2" s="9"/>
      <c r="K2" s="9"/>
      <c r="L2" s="8"/>
    </row>
    <row r="3" spans="1:12" ht="18" customHeight="1">
      <c r="A3" s="10" t="e">
        <f>#REF!&amp;"清查评估明细表"</f>
        <v>#REF!</v>
      </c>
      <c r="B3" s="10"/>
      <c r="C3" s="10"/>
      <c r="D3" s="10"/>
      <c r="E3" s="37"/>
      <c r="F3" s="10"/>
      <c r="G3" s="11"/>
      <c r="H3" s="11"/>
      <c r="I3" s="11"/>
      <c r="J3" s="11"/>
      <c r="K3" s="11"/>
      <c r="L3" s="10"/>
    </row>
    <row r="4" spans="1:12" ht="12.75" customHeight="1">
      <c r="A4" s="8" t="e">
        <f>#REF!&amp;#REF!</f>
        <v>#REF!</v>
      </c>
      <c r="B4" s="8"/>
      <c r="C4" s="8"/>
      <c r="D4" s="8"/>
      <c r="E4" s="36"/>
      <c r="F4" s="8"/>
      <c r="G4" s="9"/>
      <c r="H4" s="9"/>
      <c r="I4" s="9"/>
      <c r="J4" s="9"/>
      <c r="K4" s="9"/>
      <c r="L4" s="8"/>
    </row>
    <row r="5" spans="1:12" ht="14.25" customHeight="1">
      <c r="A5" s="2" t="e">
        <f>#REF!&amp;#REF!</f>
        <v>#REF!</v>
      </c>
      <c r="L5" s="12" t="s">
        <v>1</v>
      </c>
    </row>
    <row r="6" spans="1:12" s="1" customFormat="1" ht="13.5" customHeight="1">
      <c r="A6" s="647" t="s">
        <v>2</v>
      </c>
      <c r="B6" s="654" t="s">
        <v>413</v>
      </c>
      <c r="C6" s="654" t="s">
        <v>59</v>
      </c>
      <c r="D6" s="654" t="s">
        <v>108</v>
      </c>
      <c r="E6" s="656" t="s">
        <v>414</v>
      </c>
      <c r="F6" s="654" t="s">
        <v>4</v>
      </c>
      <c r="G6" s="648" t="s">
        <v>415</v>
      </c>
      <c r="H6" s="648" t="s">
        <v>65</v>
      </c>
      <c r="I6" s="713" t="s">
        <v>416</v>
      </c>
      <c r="J6" s="648" t="s">
        <v>36</v>
      </c>
      <c r="K6" s="648" t="s">
        <v>37</v>
      </c>
      <c r="L6" s="654" t="s">
        <v>10</v>
      </c>
    </row>
    <row r="7" spans="1:12" s="1" customFormat="1" ht="14.25" customHeight="1">
      <c r="A7" s="653"/>
      <c r="B7" s="706"/>
      <c r="C7" s="653"/>
      <c r="D7" s="653"/>
      <c r="E7" s="657"/>
      <c r="F7" s="653"/>
      <c r="G7" s="655"/>
      <c r="H7" s="650"/>
      <c r="I7" s="655"/>
      <c r="J7" s="650"/>
      <c r="K7" s="650"/>
      <c r="L7" s="653"/>
    </row>
    <row r="8" spans="1:12" ht="18" customHeight="1">
      <c r="A8" s="23">
        <v>1</v>
      </c>
      <c r="B8" s="16"/>
      <c r="C8" s="101"/>
      <c r="D8" s="16"/>
      <c r="E8" s="99"/>
      <c r="F8" s="16"/>
      <c r="G8" s="102"/>
      <c r="H8" s="103"/>
      <c r="I8" s="102"/>
      <c r="J8" s="105">
        <f>H8</f>
        <v>0</v>
      </c>
      <c r="K8" s="102">
        <f>IF(H8=0,0,ROUND((J8-H8)/H8*100,2))</f>
        <v>0</v>
      </c>
      <c r="L8" s="16"/>
    </row>
    <row r="9" spans="1:12" ht="18" customHeight="1">
      <c r="A9" s="23"/>
      <c r="B9" s="16"/>
      <c r="C9" s="16"/>
      <c r="D9" s="16"/>
      <c r="E9" s="99"/>
      <c r="F9" s="16"/>
      <c r="G9" s="102"/>
      <c r="H9" s="104"/>
      <c r="I9" s="102"/>
      <c r="J9" s="104"/>
      <c r="K9" s="102"/>
      <c r="L9" s="16"/>
    </row>
    <row r="10" spans="1:12" ht="18" customHeight="1">
      <c r="A10" s="651" t="s">
        <v>13</v>
      </c>
      <c r="B10" s="652"/>
      <c r="C10" s="16"/>
      <c r="D10" s="16"/>
      <c r="E10" s="99"/>
      <c r="F10" s="16"/>
      <c r="G10" s="102"/>
      <c r="H10" s="104">
        <f>SUM(H8:H9)</f>
        <v>0</v>
      </c>
      <c r="I10" s="102"/>
      <c r="J10" s="106">
        <f>SUM(J8:J9)</f>
        <v>0</v>
      </c>
      <c r="K10" s="102">
        <f>IF(H10=0,0,ROUND((J10-H10)/H10*100,2))</f>
        <v>0</v>
      </c>
      <c r="L10" s="16"/>
    </row>
  </sheetData>
  <mergeCells count="13">
    <mergeCell ref="J6:J7"/>
    <mergeCell ref="K6:K7"/>
    <mergeCell ref="L6:L7"/>
    <mergeCell ref="E6:E7"/>
    <mergeCell ref="F6:F7"/>
    <mergeCell ref="G6:G7"/>
    <mergeCell ref="H6:H7"/>
    <mergeCell ref="I6:I7"/>
    <mergeCell ref="A10:B10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陈勇
填表日期：2017年7月20日&amp;C&amp;10注册资产评估师：丰玉玲、陈朝辉&amp;R&amp;10共&amp;"Times New Roman,常规"&amp;N&amp;"宋体,常规"页  第&amp;P页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8" sqref="B8:F12"/>
    </sheetView>
  </sheetViews>
  <sheetFormatPr defaultColWidth="9" defaultRowHeight="18" customHeight="1"/>
  <cols>
    <col min="1" max="1" width="5.125" style="2" customWidth="1"/>
    <col min="2" max="2" width="25.75" style="3" customWidth="1"/>
    <col min="3" max="3" width="9.75" style="3" customWidth="1"/>
    <col min="4" max="4" width="10.5" style="3" customWidth="1"/>
    <col min="5" max="5" width="10" style="35" customWidth="1"/>
    <col min="6" max="6" width="13.125" style="4" customWidth="1"/>
    <col min="7" max="7" width="12.25" style="4" customWidth="1"/>
    <col min="8" max="8" width="9.5" style="4" customWidth="1"/>
    <col min="9" max="9" width="11.625" style="3" customWidth="1"/>
    <col min="10" max="16384" width="9" style="5"/>
  </cols>
  <sheetData>
    <row r="1" spans="1:9" ht="14.25" customHeight="1">
      <c r="A1" s="6"/>
      <c r="I1" s="7" t="e">
        <f>"表"&amp;#REF!</f>
        <v>#REF!</v>
      </c>
    </row>
    <row r="2" spans="1:9" ht="18" customHeight="1">
      <c r="A2" s="8" t="e">
        <f>#REF!</f>
        <v>#REF!</v>
      </c>
      <c r="B2" s="8"/>
      <c r="C2" s="8"/>
      <c r="D2" s="8"/>
      <c r="E2" s="36"/>
      <c r="F2" s="9"/>
      <c r="G2" s="9"/>
      <c r="H2" s="9"/>
      <c r="I2" s="8"/>
    </row>
    <row r="3" spans="1:9" ht="18" customHeight="1">
      <c r="A3" s="10" t="e">
        <f>#REF!&amp;"清查评估明细表"</f>
        <v>#REF!</v>
      </c>
      <c r="B3" s="10"/>
      <c r="C3" s="10"/>
      <c r="D3" s="10"/>
      <c r="E3" s="37"/>
      <c r="F3" s="11"/>
      <c r="G3" s="11"/>
      <c r="H3" s="11"/>
      <c r="I3" s="10"/>
    </row>
    <row r="4" spans="1:9" ht="12.75" customHeight="1">
      <c r="A4" s="8" t="e">
        <f>#REF!&amp;#REF!</f>
        <v>#REF!</v>
      </c>
      <c r="B4" s="8"/>
      <c r="C4" s="8"/>
      <c r="D4" s="8"/>
      <c r="E4" s="36"/>
      <c r="F4" s="9"/>
      <c r="G4" s="9"/>
      <c r="H4" s="9"/>
      <c r="I4" s="8"/>
    </row>
    <row r="5" spans="1:9" ht="14.25" customHeight="1">
      <c r="A5" s="2" t="e">
        <f>#REF!&amp;#REF!</f>
        <v>#REF!</v>
      </c>
      <c r="I5" s="12" t="s">
        <v>1</v>
      </c>
    </row>
    <row r="6" spans="1:9" s="1" customFormat="1" ht="13.5" customHeight="1">
      <c r="A6" s="647" t="s">
        <v>2</v>
      </c>
      <c r="B6" s="654" t="s">
        <v>50</v>
      </c>
      <c r="C6" s="654" t="s">
        <v>59</v>
      </c>
      <c r="D6" s="654" t="s">
        <v>108</v>
      </c>
      <c r="E6" s="656" t="s">
        <v>40</v>
      </c>
      <c r="F6" s="648" t="s">
        <v>65</v>
      </c>
      <c r="G6" s="648" t="s">
        <v>36</v>
      </c>
      <c r="H6" s="648" t="s">
        <v>37</v>
      </c>
      <c r="I6" s="654" t="s">
        <v>10</v>
      </c>
    </row>
    <row r="7" spans="1:9" s="1" customFormat="1" ht="14.25" customHeight="1">
      <c r="A7" s="653"/>
      <c r="B7" s="653" t="s">
        <v>417</v>
      </c>
      <c r="C7" s="653"/>
      <c r="D7" s="653"/>
      <c r="E7" s="657"/>
      <c r="F7" s="650"/>
      <c r="G7" s="650"/>
      <c r="H7" s="650"/>
      <c r="I7" s="653"/>
    </row>
    <row r="8" spans="1:9" ht="24" customHeight="1">
      <c r="A8" s="23">
        <v>1</v>
      </c>
      <c r="B8" s="20"/>
      <c r="C8" s="98"/>
      <c r="D8" s="98"/>
      <c r="E8" s="99"/>
      <c r="F8" s="19"/>
      <c r="G8" s="19">
        <f t="shared" ref="G8:G12" si="0">F8</f>
        <v>0</v>
      </c>
      <c r="H8" s="19">
        <f t="shared" ref="H8:H13" si="1">IF(F8=0,0,ROUND((G8-F8)/F8*100,2))</f>
        <v>0</v>
      </c>
      <c r="I8" s="20"/>
    </row>
    <row r="9" spans="1:9" ht="24" customHeight="1">
      <c r="A9" s="23">
        <v>2</v>
      </c>
      <c r="B9" s="20"/>
      <c r="C9" s="98"/>
      <c r="D9" s="98"/>
      <c r="E9" s="99"/>
      <c r="F9" s="19"/>
      <c r="G9" s="19">
        <f t="shared" si="0"/>
        <v>0</v>
      </c>
      <c r="H9" s="19">
        <f t="shared" si="1"/>
        <v>0</v>
      </c>
      <c r="I9" s="20"/>
    </row>
    <row r="10" spans="1:9" ht="24" customHeight="1">
      <c r="A10" s="23">
        <v>3</v>
      </c>
      <c r="B10" s="20"/>
      <c r="C10" s="98"/>
      <c r="D10" s="98"/>
      <c r="E10" s="99"/>
      <c r="F10" s="19"/>
      <c r="G10" s="19">
        <f t="shared" si="0"/>
        <v>0</v>
      </c>
      <c r="H10" s="19">
        <f t="shared" si="1"/>
        <v>0</v>
      </c>
      <c r="I10" s="20"/>
    </row>
    <row r="11" spans="1:9" ht="24" customHeight="1">
      <c r="A11" s="23">
        <v>4</v>
      </c>
      <c r="B11" s="20"/>
      <c r="C11" s="98"/>
      <c r="D11" s="98"/>
      <c r="E11" s="99"/>
      <c r="F11" s="19"/>
      <c r="G11" s="19">
        <f t="shared" si="0"/>
        <v>0</v>
      </c>
      <c r="H11" s="19">
        <f t="shared" si="1"/>
        <v>0</v>
      </c>
      <c r="I11" s="20"/>
    </row>
    <row r="12" spans="1:9" ht="24" customHeight="1">
      <c r="A12" s="23">
        <v>5</v>
      </c>
      <c r="B12" s="20"/>
      <c r="C12" s="98"/>
      <c r="D12" s="98"/>
      <c r="E12" s="99"/>
      <c r="F12" s="19"/>
      <c r="G12" s="19">
        <f t="shared" si="0"/>
        <v>0</v>
      </c>
      <c r="H12" s="19">
        <f t="shared" si="1"/>
        <v>0</v>
      </c>
      <c r="I12" s="20"/>
    </row>
    <row r="13" spans="1:9" ht="24" customHeight="1">
      <c r="A13" s="651" t="s">
        <v>13</v>
      </c>
      <c r="B13" s="652"/>
      <c r="C13" s="20"/>
      <c r="D13" s="20"/>
      <c r="E13" s="38"/>
      <c r="F13" s="19">
        <f>SUM(F8:F12)</f>
        <v>0</v>
      </c>
      <c r="G13" s="19">
        <f>SUM(G8:G12)</f>
        <v>0</v>
      </c>
      <c r="H13" s="19">
        <f t="shared" si="1"/>
        <v>0</v>
      </c>
      <c r="I13" s="20"/>
    </row>
  </sheetData>
  <mergeCells count="10">
    <mergeCell ref="E6:E7"/>
    <mergeCell ref="F6:F7"/>
    <mergeCell ref="G6:G7"/>
    <mergeCell ref="H6:H7"/>
    <mergeCell ref="I6:I7"/>
    <mergeCell ref="A13:B1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陈勇
填表日期：2017年7月20日&amp;C&amp;10注册资产评估师：丰玉玲、陈朝辉&amp;R&amp;10共&amp;"Times New Roman,常规"&amp;N&amp;"宋体,常规"页  第&amp;P页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8" sqref="A8:E8"/>
    </sheetView>
  </sheetViews>
  <sheetFormatPr defaultColWidth="9" defaultRowHeight="18" customHeight="1"/>
  <cols>
    <col min="1" max="1" width="7.75" style="2" customWidth="1"/>
    <col min="2" max="2" width="33.875" style="3" customWidth="1"/>
    <col min="3" max="3" width="11.375" style="3" customWidth="1"/>
    <col min="4" max="4" width="10.125" style="3" customWidth="1"/>
    <col min="5" max="5" width="16" style="85" customWidth="1"/>
    <col min="6" max="6" width="16" style="4" customWidth="1"/>
    <col min="7" max="7" width="7.75" style="4" customWidth="1"/>
    <col min="8" max="8" width="7.75" style="3" customWidth="1"/>
    <col min="9" max="9" width="9.75" style="5" customWidth="1"/>
    <col min="10" max="10" width="21.375" style="5" customWidth="1"/>
    <col min="11" max="16384" width="9" style="5"/>
  </cols>
  <sheetData>
    <row r="1" spans="1:10" ht="14.25" customHeight="1">
      <c r="A1" s="6"/>
      <c r="H1" s="7" t="e">
        <f>"表"&amp;#REF!</f>
        <v>#REF!</v>
      </c>
    </row>
    <row r="2" spans="1:10" ht="18" customHeight="1">
      <c r="A2" s="671" t="e">
        <f>#REF!</f>
        <v>#REF!</v>
      </c>
      <c r="B2" s="671"/>
      <c r="C2" s="671"/>
      <c r="D2" s="671"/>
      <c r="E2" s="671"/>
      <c r="F2" s="671"/>
      <c r="G2" s="671"/>
      <c r="H2" s="671"/>
    </row>
    <row r="3" spans="1:10" ht="18" customHeight="1">
      <c r="A3" s="658" t="e">
        <f>#REF!&amp;"清查评估明细表"</f>
        <v>#REF!</v>
      </c>
      <c r="B3" s="658"/>
      <c r="C3" s="658"/>
      <c r="D3" s="658"/>
      <c r="E3" s="658"/>
      <c r="F3" s="658"/>
      <c r="G3" s="658"/>
      <c r="H3" s="658"/>
    </row>
    <row r="4" spans="1:10" ht="12.75" customHeight="1">
      <c r="A4" s="671" t="e">
        <f>#REF!&amp;#REF!</f>
        <v>#REF!</v>
      </c>
      <c r="B4" s="671"/>
      <c r="C4" s="671"/>
      <c r="D4" s="671"/>
      <c r="E4" s="671"/>
      <c r="F4" s="671"/>
      <c r="G4" s="671"/>
      <c r="H4" s="671"/>
    </row>
    <row r="5" spans="1:10" ht="14.25" customHeight="1">
      <c r="A5" s="87" t="e">
        <f>#REF!&amp;#REF!</f>
        <v>#REF!</v>
      </c>
      <c r="H5" s="12" t="s">
        <v>1</v>
      </c>
    </row>
    <row r="6" spans="1:10" s="1" customFormat="1" ht="18.75" customHeight="1">
      <c r="A6" s="664" t="s">
        <v>2</v>
      </c>
      <c r="B6" s="666" t="s">
        <v>50</v>
      </c>
      <c r="C6" s="666" t="s">
        <v>67</v>
      </c>
      <c r="D6" s="666" t="s">
        <v>58</v>
      </c>
      <c r="E6" s="920" t="s">
        <v>418</v>
      </c>
      <c r="F6" s="669" t="s">
        <v>55</v>
      </c>
      <c r="G6" s="669" t="s">
        <v>56</v>
      </c>
      <c r="H6" s="666" t="s">
        <v>419</v>
      </c>
    </row>
    <row r="7" spans="1:10" s="1" customFormat="1" ht="18.75" customHeight="1">
      <c r="A7" s="665"/>
      <c r="B7" s="665" t="s">
        <v>417</v>
      </c>
      <c r="C7" s="665"/>
      <c r="D7" s="665"/>
      <c r="E7" s="921"/>
      <c r="F7" s="670"/>
      <c r="G7" s="670"/>
      <c r="H7" s="665"/>
    </row>
    <row r="8" spans="1:10" s="1" customFormat="1" ht="18.75" customHeight="1">
      <c r="A8" s="75"/>
      <c r="B8" s="88"/>
      <c r="C8" s="89"/>
      <c r="D8" s="75"/>
      <c r="E8" s="90"/>
      <c r="F8" s="91">
        <f>E8</f>
        <v>0</v>
      </c>
      <c r="G8" s="92">
        <f>IF(E8=0,0,ROUND((F8-E8)/E8*100,2))</f>
        <v>0</v>
      </c>
      <c r="H8" s="75"/>
    </row>
    <row r="9" spans="1:10" s="1" customFormat="1" ht="18.75" customHeight="1">
      <c r="A9" s="75"/>
      <c r="B9" s="88"/>
      <c r="C9" s="89"/>
      <c r="D9" s="75"/>
      <c r="E9" s="93"/>
      <c r="F9" s="91"/>
      <c r="G9" s="92"/>
      <c r="H9" s="75"/>
    </row>
    <row r="10" spans="1:10" s="1" customFormat="1" ht="18.75" customHeight="1">
      <c r="A10" s="75"/>
      <c r="B10" s="88"/>
      <c r="C10" s="89"/>
      <c r="D10" s="75"/>
      <c r="E10" s="93"/>
      <c r="F10" s="91"/>
      <c r="G10" s="92"/>
      <c r="H10" s="75"/>
    </row>
    <row r="11" spans="1:10" s="1" customFormat="1" ht="18.75" customHeight="1">
      <c r="A11" s="75"/>
      <c r="B11" s="94"/>
      <c r="C11" s="89"/>
      <c r="D11" s="75"/>
      <c r="E11" s="91"/>
      <c r="F11" s="91"/>
      <c r="G11" s="92"/>
      <c r="H11" s="75"/>
    </row>
    <row r="12" spans="1:10" s="1" customFormat="1" ht="18.75" customHeight="1">
      <c r="A12" s="75"/>
      <c r="B12" s="94"/>
      <c r="C12" s="89"/>
      <c r="D12" s="75"/>
      <c r="E12" s="91"/>
      <c r="F12" s="91"/>
      <c r="G12" s="92"/>
      <c r="H12" s="75"/>
    </row>
    <row r="13" spans="1:10" ht="18" customHeight="1">
      <c r="A13" s="662" t="s">
        <v>13</v>
      </c>
      <c r="B13" s="663"/>
      <c r="C13" s="72"/>
      <c r="D13" s="72"/>
      <c r="E13" s="95">
        <f>SUM(E8:E12)</f>
        <v>0</v>
      </c>
      <c r="F13" s="95">
        <f>SUM(F8:F12)</f>
        <v>0</v>
      </c>
      <c r="G13" s="92">
        <f>IF(D8=0,0,ROUND((F13-E13)/E13*100,2))</f>
        <v>0</v>
      </c>
      <c r="H13" s="72"/>
      <c r="J13" s="96"/>
    </row>
    <row r="14" spans="1:10" ht="18" customHeight="1">
      <c r="J14" s="96"/>
    </row>
    <row r="15" spans="1:10" ht="18" customHeight="1">
      <c r="J15" s="96"/>
    </row>
    <row r="16" spans="1:10" ht="18" customHeight="1">
      <c r="J16" s="97"/>
    </row>
  </sheetData>
  <mergeCells count="12">
    <mergeCell ref="A2:H2"/>
    <mergeCell ref="A3:H3"/>
    <mergeCell ref="A4:H4"/>
    <mergeCell ref="A13:B13"/>
    <mergeCell ref="A6:A7"/>
    <mergeCell ref="B6:B7"/>
    <mergeCell ref="C6:C7"/>
    <mergeCell ref="D6:D7"/>
    <mergeCell ref="E6:E7"/>
    <mergeCell ref="F6:F7"/>
    <mergeCell ref="G6:G7"/>
    <mergeCell ref="H6:H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G11" sqref="G11"/>
    </sheetView>
  </sheetViews>
  <sheetFormatPr defaultColWidth="9" defaultRowHeight="18" customHeight="1"/>
  <cols>
    <col min="1" max="1" width="8.125" style="2" customWidth="1"/>
    <col min="2" max="2" width="25.75" style="3" customWidth="1"/>
    <col min="3" max="3" width="7.625" style="3" customWidth="1"/>
    <col min="4" max="4" width="12.75" style="3" customWidth="1"/>
    <col min="5" max="5" width="15.75" style="4" customWidth="1"/>
    <col min="6" max="6" width="14.375" style="4" customWidth="1"/>
    <col min="7" max="7" width="9.5" style="4" customWidth="1"/>
    <col min="8" max="8" width="11.625" style="3" customWidth="1"/>
    <col min="9" max="16384" width="9" style="5"/>
  </cols>
  <sheetData>
    <row r="1" spans="1:8" ht="14.25" customHeight="1">
      <c r="A1" s="6"/>
      <c r="H1" s="7" t="e">
        <f>"表"&amp;#REF!</f>
        <v>#REF!</v>
      </c>
    </row>
    <row r="2" spans="1:8" ht="18" customHeight="1">
      <c r="A2" s="8" t="e">
        <f>#REF!</f>
        <v>#REF!</v>
      </c>
      <c r="B2" s="8"/>
      <c r="C2" s="8"/>
      <c r="D2" s="8"/>
      <c r="E2" s="9"/>
      <c r="F2" s="9"/>
      <c r="G2" s="9"/>
      <c r="H2" s="8"/>
    </row>
    <row r="3" spans="1:8" ht="18" customHeight="1">
      <c r="A3" s="10" t="e">
        <f>#REF!&amp;"清查评估明细表"</f>
        <v>#REF!</v>
      </c>
      <c r="B3" s="10"/>
      <c r="C3" s="10"/>
      <c r="D3" s="10"/>
      <c r="E3" s="11"/>
      <c r="F3" s="11"/>
      <c r="G3" s="11"/>
      <c r="H3" s="10"/>
    </row>
    <row r="4" spans="1:8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8"/>
    </row>
    <row r="5" spans="1:8" ht="14.25" customHeight="1">
      <c r="A5" s="2" t="e">
        <f>#REF!&amp;#REF!</f>
        <v>#REF!</v>
      </c>
      <c r="H5" s="12" t="s">
        <v>1</v>
      </c>
    </row>
    <row r="6" spans="1:8" s="1" customFormat="1" ht="13.5" customHeight="1">
      <c r="A6" s="647" t="s">
        <v>2</v>
      </c>
      <c r="B6" s="654" t="s">
        <v>92</v>
      </c>
      <c r="C6" s="654" t="s">
        <v>59</v>
      </c>
      <c r="D6" s="654" t="s">
        <v>420</v>
      </c>
      <c r="E6" s="648" t="s">
        <v>65</v>
      </c>
      <c r="F6" s="648" t="s">
        <v>36</v>
      </c>
      <c r="G6" s="648" t="s">
        <v>37</v>
      </c>
      <c r="H6" s="654" t="s">
        <v>10</v>
      </c>
    </row>
    <row r="7" spans="1:8" s="1" customFormat="1" ht="14.25" customHeight="1">
      <c r="A7" s="653"/>
      <c r="B7" s="653" t="s">
        <v>417</v>
      </c>
      <c r="C7" s="653"/>
      <c r="D7" s="653"/>
      <c r="E7" s="650"/>
      <c r="F7" s="650"/>
      <c r="G7" s="650"/>
      <c r="H7" s="653"/>
    </row>
    <row r="8" spans="1:8" ht="18" customHeight="1">
      <c r="A8" s="26"/>
      <c r="B8" s="20"/>
      <c r="C8" s="20"/>
      <c r="D8" s="20"/>
      <c r="E8" s="19">
        <v>0</v>
      </c>
      <c r="F8" s="19">
        <f>E8</f>
        <v>0</v>
      </c>
      <c r="G8" s="19">
        <f>IF(E8=0,0,ROUND((F8-E8)/E8*100,2))</f>
        <v>0</v>
      </c>
      <c r="H8" s="20"/>
    </row>
    <row r="9" spans="1:8" ht="18" customHeight="1">
      <c r="A9" s="26"/>
      <c r="B9" s="20"/>
      <c r="C9" s="20"/>
      <c r="D9" s="20"/>
      <c r="E9" s="19"/>
      <c r="F9" s="19"/>
      <c r="G9" s="19"/>
      <c r="H9" s="20"/>
    </row>
    <row r="10" spans="1:8" ht="18" customHeight="1">
      <c r="A10" s="26"/>
      <c r="B10" s="20"/>
      <c r="C10" s="20"/>
      <c r="D10" s="20"/>
      <c r="E10" s="19"/>
      <c r="F10" s="19"/>
      <c r="G10" s="19"/>
      <c r="H10" s="20"/>
    </row>
    <row r="11" spans="1:8" ht="18" customHeight="1">
      <c r="A11" s="26"/>
      <c r="B11" s="20"/>
      <c r="C11" s="20"/>
      <c r="D11" s="20"/>
      <c r="E11" s="19"/>
      <c r="F11" s="19"/>
      <c r="G11" s="19"/>
      <c r="H11" s="20"/>
    </row>
    <row r="12" spans="1:8" ht="18" customHeight="1">
      <c r="A12" s="26"/>
      <c r="B12" s="20"/>
      <c r="C12" s="20"/>
      <c r="D12" s="20"/>
      <c r="E12" s="19"/>
      <c r="F12" s="19"/>
      <c r="G12" s="19"/>
      <c r="H12" s="20"/>
    </row>
    <row r="13" spans="1:8" ht="18" customHeight="1">
      <c r="A13" s="26"/>
      <c r="B13" s="20"/>
      <c r="C13" s="20"/>
      <c r="D13" s="20"/>
      <c r="E13" s="19"/>
      <c r="F13" s="19"/>
      <c r="G13" s="19"/>
      <c r="H13" s="20"/>
    </row>
    <row r="14" spans="1:8" ht="18" customHeight="1">
      <c r="A14" s="26"/>
      <c r="B14" s="20"/>
      <c r="C14" s="20"/>
      <c r="D14" s="20"/>
      <c r="E14" s="19"/>
      <c r="F14" s="19"/>
      <c r="G14" s="19"/>
      <c r="H14" s="20"/>
    </row>
    <row r="15" spans="1:8" ht="18" customHeight="1">
      <c r="A15" s="26"/>
      <c r="B15" s="20"/>
      <c r="C15" s="20"/>
      <c r="D15" s="20"/>
      <c r="E15" s="19"/>
      <c r="F15" s="19"/>
      <c r="G15" s="19"/>
      <c r="H15" s="20"/>
    </row>
    <row r="16" spans="1:8" ht="18" customHeight="1">
      <c r="A16" s="26"/>
      <c r="B16" s="20"/>
      <c r="C16" s="20"/>
      <c r="D16" s="20"/>
      <c r="E16" s="19"/>
      <c r="F16" s="19"/>
      <c r="G16" s="19"/>
      <c r="H16" s="20"/>
    </row>
    <row r="17" spans="1:8" ht="18" customHeight="1">
      <c r="A17" s="26"/>
      <c r="B17" s="20"/>
      <c r="C17" s="20"/>
      <c r="D17" s="20"/>
      <c r="E17" s="19"/>
      <c r="F17" s="19"/>
      <c r="G17" s="19"/>
      <c r="H17" s="20"/>
    </row>
    <row r="18" spans="1:8" ht="18" customHeight="1">
      <c r="A18" s="26"/>
      <c r="B18" s="20"/>
      <c r="C18" s="20"/>
      <c r="D18" s="20"/>
      <c r="E18" s="19"/>
      <c r="F18" s="19"/>
      <c r="G18" s="19"/>
      <c r="H18" s="20"/>
    </row>
    <row r="19" spans="1:8" ht="18" customHeight="1">
      <c r="A19" s="26"/>
      <c r="B19" s="20"/>
      <c r="C19" s="20"/>
      <c r="D19" s="20"/>
      <c r="E19" s="19"/>
      <c r="F19" s="19"/>
      <c r="G19" s="19"/>
      <c r="H19" s="20"/>
    </row>
    <row r="20" spans="1:8" ht="18" customHeight="1">
      <c r="A20" s="26"/>
      <c r="B20" s="20"/>
      <c r="C20" s="20"/>
      <c r="D20" s="20"/>
      <c r="E20" s="19"/>
      <c r="F20" s="19"/>
      <c r="G20" s="19"/>
      <c r="H20" s="20"/>
    </row>
    <row r="21" spans="1:8" ht="18" customHeight="1">
      <c r="A21" s="26"/>
      <c r="B21" s="20"/>
      <c r="C21" s="20"/>
      <c r="D21" s="20"/>
      <c r="E21" s="19"/>
      <c r="F21" s="19"/>
      <c r="G21" s="19"/>
      <c r="H21" s="20"/>
    </row>
    <row r="22" spans="1:8" ht="18" customHeight="1">
      <c r="A22" s="26"/>
      <c r="B22" s="20"/>
      <c r="C22" s="20"/>
      <c r="D22" s="20"/>
      <c r="E22" s="19"/>
      <c r="F22" s="19"/>
      <c r="G22" s="19"/>
      <c r="H22" s="20"/>
    </row>
    <row r="23" spans="1:8" ht="18" customHeight="1">
      <c r="A23" s="651" t="s">
        <v>13</v>
      </c>
      <c r="B23" s="652"/>
      <c r="C23" s="20"/>
      <c r="D23" s="20"/>
      <c r="E23" s="19">
        <f>SUM(E8:E22)</f>
        <v>0</v>
      </c>
      <c r="F23" s="19">
        <f>SUM(F8:F22)</f>
        <v>0</v>
      </c>
      <c r="G23" s="19">
        <f>IF(E23=0,0,ROUND((F23-E23)/E23*100,2))</f>
        <v>0</v>
      </c>
      <c r="H23" s="20"/>
    </row>
  </sheetData>
  <mergeCells count="9">
    <mergeCell ref="E6:E7"/>
    <mergeCell ref="F6:F7"/>
    <mergeCell ref="G6:G7"/>
    <mergeCell ref="H6:H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12" sqref="F12"/>
    </sheetView>
  </sheetViews>
  <sheetFormatPr defaultColWidth="9" defaultRowHeight="18" customHeight="1"/>
  <cols>
    <col min="1" max="1" width="4.625" style="2" customWidth="1"/>
    <col min="2" max="2" width="13" style="3" customWidth="1"/>
    <col min="3" max="3" width="9" style="3" customWidth="1"/>
    <col min="4" max="4" width="16.375" style="3" customWidth="1"/>
    <col min="5" max="5" width="19.625" style="4" customWidth="1"/>
    <col min="6" max="6" width="15.375" style="4" customWidth="1"/>
    <col min="7" max="7" width="17.5" style="4" customWidth="1"/>
    <col min="8" max="8" width="9.375" style="3" customWidth="1"/>
    <col min="9" max="16384" width="9" style="5"/>
  </cols>
  <sheetData>
    <row r="1" spans="1:8" ht="14.25" customHeight="1">
      <c r="A1" s="6"/>
      <c r="H1" s="7" t="e">
        <f>"表"&amp;#REF!</f>
        <v>#REF!</v>
      </c>
    </row>
    <row r="2" spans="1:8" ht="18" customHeight="1">
      <c r="A2" s="8" t="e">
        <f>#REF!</f>
        <v>#REF!</v>
      </c>
      <c r="B2" s="8"/>
      <c r="C2" s="8"/>
      <c r="D2" s="8"/>
      <c r="E2" s="9"/>
      <c r="F2" s="9"/>
      <c r="G2" s="9"/>
      <c r="H2" s="8"/>
    </row>
    <row r="3" spans="1:8" ht="18" customHeight="1">
      <c r="A3" s="10" t="e">
        <f>#REF!&amp;"清查评估明细表"</f>
        <v>#REF!</v>
      </c>
      <c r="B3" s="10"/>
      <c r="C3" s="10"/>
      <c r="D3" s="10"/>
      <c r="E3" s="11"/>
      <c r="F3" s="11"/>
      <c r="G3" s="11"/>
      <c r="H3" s="10"/>
    </row>
    <row r="4" spans="1:8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8"/>
    </row>
    <row r="5" spans="1:8" ht="14.25" customHeight="1">
      <c r="A5" s="2" t="e">
        <f>#REF!&amp;#REF!</f>
        <v>#REF!</v>
      </c>
      <c r="H5" s="12" t="s">
        <v>1</v>
      </c>
    </row>
    <row r="6" spans="1:8" s="1" customFormat="1" ht="21.95" customHeight="1">
      <c r="A6" s="664" t="s">
        <v>2</v>
      </c>
      <c r="B6" s="666" t="s">
        <v>421</v>
      </c>
      <c r="C6" s="666" t="s">
        <v>59</v>
      </c>
      <c r="D6" s="666" t="s">
        <v>422</v>
      </c>
      <c r="E6" s="669" t="s">
        <v>54</v>
      </c>
      <c r="F6" s="669" t="s">
        <v>55</v>
      </c>
      <c r="G6" s="669" t="s">
        <v>56</v>
      </c>
      <c r="H6" s="666" t="s">
        <v>10</v>
      </c>
    </row>
    <row r="7" spans="1:8" s="1" customFormat="1" ht="21.95" customHeight="1">
      <c r="A7" s="665"/>
      <c r="B7" s="665" t="s">
        <v>417</v>
      </c>
      <c r="C7" s="665"/>
      <c r="D7" s="665"/>
      <c r="E7" s="670"/>
      <c r="F7" s="670"/>
      <c r="G7" s="670"/>
      <c r="H7" s="665"/>
    </row>
    <row r="8" spans="1:8" ht="21.95" customHeight="1">
      <c r="A8" s="76"/>
      <c r="B8" s="77"/>
      <c r="C8" s="78"/>
      <c r="D8" s="79"/>
      <c r="E8" s="80"/>
      <c r="F8" s="81">
        <f>E8</f>
        <v>0</v>
      </c>
      <c r="G8" s="82">
        <f t="shared" ref="G8" si="0">IF(E8=0,0,ROUND((F8-E8)/E8*100,2))</f>
        <v>0</v>
      </c>
      <c r="H8" s="83"/>
    </row>
    <row r="9" spans="1:8" ht="21.95" customHeight="1">
      <c r="A9" s="76"/>
      <c r="B9" s="77"/>
      <c r="C9" s="78"/>
      <c r="D9" s="79"/>
      <c r="E9" s="80"/>
      <c r="F9" s="81">
        <f t="shared" ref="F9:F20" si="1">E9</f>
        <v>0</v>
      </c>
      <c r="G9" s="82">
        <f t="shared" ref="G9:G20" si="2">IF(E9=0,0,ROUND((F9-E9)/E9*100,2))</f>
        <v>0</v>
      </c>
      <c r="H9" s="83"/>
    </row>
    <row r="10" spans="1:8" ht="21.95" customHeight="1">
      <c r="A10" s="76"/>
      <c r="B10" s="77"/>
      <c r="C10" s="78"/>
      <c r="D10" s="79"/>
      <c r="E10" s="80"/>
      <c r="F10" s="81">
        <f t="shared" si="1"/>
        <v>0</v>
      </c>
      <c r="G10" s="82">
        <f t="shared" si="2"/>
        <v>0</v>
      </c>
      <c r="H10" s="83"/>
    </row>
    <row r="11" spans="1:8" ht="21.95" customHeight="1">
      <c r="A11" s="76"/>
      <c r="B11" s="77"/>
      <c r="C11" s="78"/>
      <c r="D11" s="79"/>
      <c r="E11" s="80"/>
      <c r="F11" s="81">
        <f t="shared" si="1"/>
        <v>0</v>
      </c>
      <c r="G11" s="82">
        <f t="shared" si="2"/>
        <v>0</v>
      </c>
      <c r="H11" s="83"/>
    </row>
    <row r="12" spans="1:8" ht="21.95" customHeight="1">
      <c r="A12" s="76"/>
      <c r="B12" s="77"/>
      <c r="C12" s="78"/>
      <c r="D12" s="79"/>
      <c r="E12" s="80"/>
      <c r="F12" s="81">
        <f t="shared" si="1"/>
        <v>0</v>
      </c>
      <c r="G12" s="82">
        <f t="shared" si="2"/>
        <v>0</v>
      </c>
      <c r="H12" s="83"/>
    </row>
    <row r="13" spans="1:8" ht="21.95" customHeight="1">
      <c r="A13" s="76"/>
      <c r="B13" s="77"/>
      <c r="C13" s="78"/>
      <c r="D13" s="79"/>
      <c r="E13" s="80"/>
      <c r="F13" s="81">
        <f t="shared" si="1"/>
        <v>0</v>
      </c>
      <c r="G13" s="82">
        <f t="shared" si="2"/>
        <v>0</v>
      </c>
      <c r="H13" s="83"/>
    </row>
    <row r="14" spans="1:8" ht="21.95" customHeight="1">
      <c r="A14" s="76"/>
      <c r="B14" s="77"/>
      <c r="C14" s="78"/>
      <c r="D14" s="79"/>
      <c r="E14" s="80"/>
      <c r="F14" s="81">
        <f t="shared" si="1"/>
        <v>0</v>
      </c>
      <c r="G14" s="82">
        <f t="shared" si="2"/>
        <v>0</v>
      </c>
      <c r="H14" s="83"/>
    </row>
    <row r="15" spans="1:8" ht="21.95" customHeight="1">
      <c r="A15" s="76"/>
      <c r="B15" s="77"/>
      <c r="C15" s="78"/>
      <c r="D15" s="79"/>
      <c r="E15" s="80"/>
      <c r="F15" s="81">
        <f t="shared" si="1"/>
        <v>0</v>
      </c>
      <c r="G15" s="82">
        <f t="shared" si="2"/>
        <v>0</v>
      </c>
      <c r="H15" s="83"/>
    </row>
    <row r="16" spans="1:8" ht="21.95" customHeight="1">
      <c r="A16" s="76"/>
      <c r="B16" s="77"/>
      <c r="C16" s="78"/>
      <c r="D16" s="79"/>
      <c r="E16" s="80"/>
      <c r="F16" s="81">
        <f t="shared" si="1"/>
        <v>0</v>
      </c>
      <c r="G16" s="82">
        <f t="shared" si="2"/>
        <v>0</v>
      </c>
      <c r="H16" s="83"/>
    </row>
    <row r="17" spans="1:8" ht="21.95" customHeight="1">
      <c r="A17" s="76"/>
      <c r="B17" s="77"/>
      <c r="C17" s="78"/>
      <c r="D17" s="79"/>
      <c r="E17" s="80"/>
      <c r="F17" s="81">
        <f t="shared" si="1"/>
        <v>0</v>
      </c>
      <c r="G17" s="82">
        <f t="shared" si="2"/>
        <v>0</v>
      </c>
      <c r="H17" s="83"/>
    </row>
    <row r="18" spans="1:8" ht="21.95" customHeight="1">
      <c r="A18" s="76"/>
      <c r="B18" s="77"/>
      <c r="C18" s="78"/>
      <c r="D18" s="79"/>
      <c r="E18" s="80"/>
      <c r="F18" s="81">
        <f t="shared" si="1"/>
        <v>0</v>
      </c>
      <c r="G18" s="82">
        <f t="shared" si="2"/>
        <v>0</v>
      </c>
      <c r="H18" s="83"/>
    </row>
    <row r="19" spans="1:8" ht="21.95" customHeight="1">
      <c r="A19" s="76"/>
      <c r="B19" s="77"/>
      <c r="C19" s="78"/>
      <c r="D19" s="79"/>
      <c r="E19" s="80"/>
      <c r="F19" s="81">
        <f t="shared" si="1"/>
        <v>0</v>
      </c>
      <c r="G19" s="82">
        <f t="shared" si="2"/>
        <v>0</v>
      </c>
      <c r="H19" s="83"/>
    </row>
    <row r="20" spans="1:8" ht="21.95" customHeight="1">
      <c r="A20" s="76"/>
      <c r="B20" s="77"/>
      <c r="C20" s="78"/>
      <c r="D20" s="79"/>
      <c r="E20" s="80"/>
      <c r="F20" s="81">
        <f t="shared" si="1"/>
        <v>0</v>
      </c>
      <c r="G20" s="82">
        <f t="shared" si="2"/>
        <v>0</v>
      </c>
      <c r="H20" s="83"/>
    </row>
    <row r="21" spans="1:8" ht="21.95" customHeight="1">
      <c r="A21" s="662" t="s">
        <v>13</v>
      </c>
      <c r="B21" s="663"/>
      <c r="C21" s="84"/>
      <c r="D21" s="84"/>
      <c r="E21" s="81">
        <f>SUM(E8:E20)</f>
        <v>0</v>
      </c>
      <c r="F21" s="81">
        <f>SUM(F8:F20)</f>
        <v>0</v>
      </c>
      <c r="G21" s="82">
        <f>SUM(G8:G8)</f>
        <v>0</v>
      </c>
      <c r="H21" s="73"/>
    </row>
  </sheetData>
  <mergeCells count="9">
    <mergeCell ref="E6:E7"/>
    <mergeCell ref="F6:F7"/>
    <mergeCell ref="G6:G7"/>
    <mergeCell ref="H6:H7"/>
    <mergeCell ref="A21:B21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  <ignoredErrors>
    <ignoredError sqref="E21:F21" unlocked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O20" sqref="O20"/>
    </sheetView>
  </sheetViews>
  <sheetFormatPr defaultColWidth="9" defaultRowHeight="18" customHeight="1"/>
  <cols>
    <col min="1" max="1" width="4.375" style="2" customWidth="1"/>
    <col min="2" max="2" width="24.25" style="3" customWidth="1"/>
    <col min="3" max="3" width="11.75" style="3" customWidth="1"/>
    <col min="4" max="4" width="12.375" style="3" customWidth="1"/>
    <col min="5" max="5" width="13.125" style="4" customWidth="1"/>
    <col min="6" max="6" width="12.25" style="4" customWidth="1"/>
    <col min="7" max="7" width="9.5" style="4" customWidth="1"/>
    <col min="8" max="8" width="15.125" style="3" customWidth="1"/>
    <col min="9" max="16384" width="9" style="5"/>
  </cols>
  <sheetData>
    <row r="1" spans="1:8" ht="14.25" customHeight="1">
      <c r="A1" s="6"/>
      <c r="H1" s="7" t="e">
        <f>"表"&amp;#REF!</f>
        <v>#REF!</v>
      </c>
    </row>
    <row r="2" spans="1:8" ht="18" customHeight="1">
      <c r="A2" s="8" t="e">
        <f>#REF!</f>
        <v>#REF!</v>
      </c>
      <c r="B2" s="8"/>
      <c r="C2" s="8"/>
      <c r="D2" s="8"/>
      <c r="E2" s="9"/>
      <c r="F2" s="9"/>
      <c r="G2" s="9"/>
      <c r="H2" s="8"/>
    </row>
    <row r="3" spans="1:8" ht="18" customHeight="1">
      <c r="A3" s="10" t="e">
        <f>#REF!&amp;"清查评估明细表"</f>
        <v>#REF!</v>
      </c>
      <c r="B3" s="10"/>
      <c r="C3" s="10"/>
      <c r="D3" s="10"/>
      <c r="E3" s="11"/>
      <c r="F3" s="11"/>
      <c r="G3" s="11"/>
      <c r="H3" s="10"/>
    </row>
    <row r="4" spans="1:8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8"/>
    </row>
    <row r="5" spans="1:8" ht="14.25" customHeight="1">
      <c r="A5" s="2" t="e">
        <f>#REF!&amp;#REF!</f>
        <v>#REF!</v>
      </c>
      <c r="H5" s="12" t="s">
        <v>1</v>
      </c>
    </row>
    <row r="6" spans="1:8" s="1" customFormat="1" ht="13.5" customHeight="1">
      <c r="A6" s="647" t="s">
        <v>2</v>
      </c>
      <c r="B6" s="654" t="s">
        <v>423</v>
      </c>
      <c r="C6" s="654" t="s">
        <v>59</v>
      </c>
      <c r="D6" s="654" t="s">
        <v>424</v>
      </c>
      <c r="E6" s="648" t="s">
        <v>65</v>
      </c>
      <c r="F6" s="648" t="s">
        <v>36</v>
      </c>
      <c r="G6" s="648" t="s">
        <v>37</v>
      </c>
      <c r="H6" s="654" t="s">
        <v>10</v>
      </c>
    </row>
    <row r="7" spans="1:8" s="1" customFormat="1" ht="14.25" customHeight="1">
      <c r="A7" s="653"/>
      <c r="B7" s="653" t="s">
        <v>417</v>
      </c>
      <c r="C7" s="653"/>
      <c r="D7" s="653"/>
      <c r="E7" s="650"/>
      <c r="F7" s="650"/>
      <c r="G7" s="650"/>
      <c r="H7" s="653"/>
    </row>
    <row r="8" spans="1:8" ht="18" customHeight="1">
      <c r="A8" s="23">
        <v>1</v>
      </c>
      <c r="B8" s="20"/>
      <c r="C8" s="70"/>
      <c r="D8" s="20"/>
      <c r="E8" s="19"/>
      <c r="F8" s="19">
        <f>E8</f>
        <v>0</v>
      </c>
      <c r="G8" s="19">
        <f>IF(E8=0,0,ROUND((F8-E8)/E8*100,2))</f>
        <v>0</v>
      </c>
      <c r="H8" s="20"/>
    </row>
    <row r="9" spans="1:8" ht="18" customHeight="1">
      <c r="A9" s="23">
        <v>2</v>
      </c>
      <c r="B9" s="20"/>
      <c r="C9" s="70"/>
      <c r="D9" s="20"/>
      <c r="E9" s="19"/>
      <c r="F9" s="19">
        <f>E9</f>
        <v>0</v>
      </c>
      <c r="G9" s="19">
        <f>IF(E9=0,0,ROUND((F9-E9)/E9*100,2))</f>
        <v>0</v>
      </c>
      <c r="H9" s="20"/>
    </row>
    <row r="10" spans="1:8" ht="18" customHeight="1">
      <c r="A10" s="23">
        <v>3</v>
      </c>
      <c r="B10" s="20"/>
      <c r="C10" s="70"/>
      <c r="D10" s="20"/>
      <c r="E10" s="19"/>
      <c r="F10" s="19">
        <f>E10</f>
        <v>0</v>
      </c>
      <c r="G10" s="19">
        <f>IF(E10=0,0,ROUND((F10-E10)/E10*100,2))</f>
        <v>0</v>
      </c>
      <c r="H10" s="20"/>
    </row>
    <row r="11" spans="1:8" ht="18" customHeight="1">
      <c r="A11" s="26"/>
      <c r="B11" s="20"/>
      <c r="C11" s="20"/>
      <c r="D11" s="20"/>
      <c r="E11" s="19"/>
      <c r="F11" s="19"/>
      <c r="G11" s="19"/>
      <c r="H11" s="20"/>
    </row>
    <row r="12" spans="1:8" ht="18" customHeight="1">
      <c r="A12" s="26"/>
      <c r="B12" s="20"/>
      <c r="C12" s="20"/>
      <c r="D12" s="20"/>
      <c r="E12" s="19"/>
      <c r="F12" s="19"/>
      <c r="G12" s="19"/>
      <c r="H12" s="20"/>
    </row>
    <row r="13" spans="1:8" ht="18" customHeight="1">
      <c r="A13" s="26"/>
      <c r="B13" s="20"/>
      <c r="C13" s="20"/>
      <c r="D13" s="20"/>
      <c r="E13" s="19"/>
      <c r="F13" s="19"/>
      <c r="G13" s="19"/>
      <c r="H13" s="20"/>
    </row>
    <row r="14" spans="1:8" ht="18" customHeight="1">
      <c r="A14" s="26"/>
      <c r="B14" s="20"/>
      <c r="C14" s="20"/>
      <c r="D14" s="20"/>
      <c r="E14" s="19"/>
      <c r="F14" s="19"/>
      <c r="G14" s="19"/>
      <c r="H14" s="20"/>
    </row>
    <row r="15" spans="1:8" ht="18" customHeight="1">
      <c r="A15" s="651" t="s">
        <v>13</v>
      </c>
      <c r="B15" s="652"/>
      <c r="C15" s="20"/>
      <c r="D15" s="20"/>
      <c r="E15" s="19">
        <f>SUM(E8:E14)</f>
        <v>0</v>
      </c>
      <c r="F15" s="19">
        <f>SUM(F8:F14)</f>
        <v>0</v>
      </c>
      <c r="G15" s="19">
        <f>IF(E15=0,0,ROUND((F15-E15)/E15*100,2))</f>
        <v>0</v>
      </c>
      <c r="H15" s="20"/>
    </row>
  </sheetData>
  <mergeCells count="9">
    <mergeCell ref="E6:E7"/>
    <mergeCell ref="F6:F7"/>
    <mergeCell ref="G6:G7"/>
    <mergeCell ref="H6:H7"/>
    <mergeCell ref="A15:B15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20.875" style="3" customWidth="1"/>
    <col min="3" max="3" width="9.875" style="3" customWidth="1"/>
    <col min="4" max="4" width="15" style="3" customWidth="1"/>
    <col min="5" max="5" width="13.125" style="4" customWidth="1"/>
    <col min="6" max="6" width="12.25" style="4" customWidth="1"/>
    <col min="7" max="7" width="11.75" style="4" customWidth="1"/>
    <col min="8" max="8" width="18.375" style="3" customWidth="1"/>
    <col min="9" max="16384" width="9" style="5"/>
  </cols>
  <sheetData>
    <row r="1" spans="1:8" ht="14.25" customHeight="1">
      <c r="A1" s="6"/>
      <c r="H1" s="7" t="e">
        <f>"表"&amp;#REF!</f>
        <v>#REF!</v>
      </c>
    </row>
    <row r="2" spans="1:8" ht="18" customHeight="1">
      <c r="A2" s="8" t="e">
        <f>#REF!</f>
        <v>#REF!</v>
      </c>
      <c r="B2" s="8"/>
      <c r="C2" s="8"/>
      <c r="D2" s="8"/>
      <c r="E2" s="9"/>
      <c r="F2" s="9"/>
      <c r="G2" s="9"/>
      <c r="H2" s="8"/>
    </row>
    <row r="3" spans="1:8" ht="18" customHeight="1">
      <c r="A3" s="10" t="e">
        <f>#REF!&amp;"清查评估明细表"</f>
        <v>#REF!</v>
      </c>
      <c r="B3" s="10"/>
      <c r="C3" s="10"/>
      <c r="D3" s="10"/>
      <c r="E3" s="11"/>
      <c r="F3" s="11"/>
      <c r="G3" s="11"/>
      <c r="H3" s="10"/>
    </row>
    <row r="4" spans="1:8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8"/>
    </row>
    <row r="5" spans="1:8" ht="14.25" customHeight="1">
      <c r="A5" s="2" t="e">
        <f>#REF!&amp;#REF!</f>
        <v>#REF!</v>
      </c>
      <c r="H5" s="12" t="s">
        <v>1</v>
      </c>
    </row>
    <row r="6" spans="1:8" s="1" customFormat="1" ht="13.5" customHeight="1">
      <c r="A6" s="647" t="s">
        <v>2</v>
      </c>
      <c r="B6" s="654" t="s">
        <v>50</v>
      </c>
      <c r="C6" s="654" t="s">
        <v>59</v>
      </c>
      <c r="D6" s="654" t="s">
        <v>58</v>
      </c>
      <c r="E6" s="648" t="s">
        <v>65</v>
      </c>
      <c r="F6" s="648" t="s">
        <v>36</v>
      </c>
      <c r="G6" s="648" t="s">
        <v>37</v>
      </c>
      <c r="H6" s="654" t="s">
        <v>10</v>
      </c>
    </row>
    <row r="7" spans="1:8" s="1" customFormat="1" ht="14.25" customHeight="1">
      <c r="A7" s="653"/>
      <c r="B7" s="653" t="s">
        <v>417</v>
      </c>
      <c r="C7" s="653"/>
      <c r="D7" s="653"/>
      <c r="E7" s="650"/>
      <c r="F7" s="650"/>
      <c r="G7" s="650"/>
      <c r="H7" s="653"/>
    </row>
    <row r="8" spans="1:8" ht="18" customHeight="1">
      <c r="A8" s="23">
        <v>1</v>
      </c>
      <c r="B8" s="71"/>
      <c r="C8" s="34"/>
      <c r="D8" s="71"/>
      <c r="E8" s="72"/>
      <c r="F8" s="19"/>
      <c r="G8" s="19">
        <f>IF(E8=0,0,ROUND((F8-E8)/E8*100,2))</f>
        <v>0</v>
      </c>
      <c r="H8" s="20"/>
    </row>
    <row r="9" spans="1:8" ht="18" customHeight="1">
      <c r="A9" s="26"/>
      <c r="B9" s="73"/>
      <c r="C9" s="74"/>
      <c r="D9" s="20"/>
      <c r="E9" s="72"/>
      <c r="F9" s="19"/>
      <c r="G9" s="19"/>
      <c r="H9" s="20"/>
    </row>
    <row r="10" spans="1:8" ht="18" customHeight="1">
      <c r="A10" s="26"/>
      <c r="B10" s="73"/>
      <c r="C10" s="20"/>
      <c r="D10" s="20"/>
      <c r="E10" s="72"/>
      <c r="F10" s="19"/>
      <c r="G10" s="19"/>
      <c r="H10" s="20"/>
    </row>
    <row r="11" spans="1:8" ht="18" customHeight="1">
      <c r="A11" s="26"/>
      <c r="B11" s="73"/>
      <c r="C11" s="20"/>
      <c r="D11" s="20"/>
      <c r="E11" s="72"/>
      <c r="F11" s="19"/>
      <c r="G11" s="19"/>
      <c r="H11" s="20"/>
    </row>
    <row r="12" spans="1:8" ht="18" customHeight="1">
      <c r="A12" s="26"/>
      <c r="B12" s="20"/>
      <c r="C12" s="20"/>
      <c r="D12" s="20"/>
      <c r="E12" s="19"/>
      <c r="F12" s="19"/>
      <c r="G12" s="19"/>
      <c r="H12" s="20"/>
    </row>
    <row r="13" spans="1:8" ht="18" customHeight="1">
      <c r="A13" s="26"/>
      <c r="B13" s="20"/>
      <c r="C13" s="20"/>
      <c r="D13" s="20"/>
      <c r="E13" s="19"/>
      <c r="F13" s="19"/>
      <c r="G13" s="19"/>
      <c r="H13" s="20"/>
    </row>
    <row r="14" spans="1:8" ht="18" customHeight="1">
      <c r="A14" s="26"/>
      <c r="B14" s="20"/>
      <c r="C14" s="20"/>
      <c r="D14" s="20"/>
      <c r="E14" s="19"/>
      <c r="F14" s="19"/>
      <c r="G14" s="19"/>
      <c r="H14" s="20"/>
    </row>
    <row r="15" spans="1:8" ht="18" customHeight="1">
      <c r="A15" s="26"/>
      <c r="B15" s="20"/>
      <c r="C15" s="20"/>
      <c r="D15" s="20"/>
      <c r="E15" s="19"/>
      <c r="F15" s="19"/>
      <c r="G15" s="19"/>
      <c r="H15" s="20"/>
    </row>
    <row r="16" spans="1:8" ht="18" customHeight="1">
      <c r="A16" s="26"/>
      <c r="B16" s="20"/>
      <c r="C16" s="20"/>
      <c r="D16" s="20"/>
      <c r="E16" s="19"/>
      <c r="F16" s="19"/>
      <c r="G16" s="19"/>
      <c r="H16" s="20"/>
    </row>
    <row r="17" spans="1:8" ht="18" customHeight="1">
      <c r="A17" s="26"/>
      <c r="B17" s="20"/>
      <c r="C17" s="20"/>
      <c r="D17" s="20"/>
      <c r="E17" s="19"/>
      <c r="F17" s="19"/>
      <c r="G17" s="19"/>
      <c r="H17" s="20"/>
    </row>
    <row r="18" spans="1:8" ht="18" customHeight="1">
      <c r="A18" s="26"/>
      <c r="B18" s="20"/>
      <c r="C18" s="20"/>
      <c r="D18" s="20"/>
      <c r="E18" s="19"/>
      <c r="F18" s="19"/>
      <c r="G18" s="19"/>
      <c r="H18" s="20"/>
    </row>
    <row r="19" spans="1:8" ht="18" customHeight="1">
      <c r="A19" s="26"/>
      <c r="B19" s="20"/>
      <c r="C19" s="20"/>
      <c r="D19" s="20"/>
      <c r="E19" s="19"/>
      <c r="F19" s="19"/>
      <c r="G19" s="19"/>
      <c r="H19" s="20"/>
    </row>
    <row r="20" spans="1:8" ht="18" customHeight="1">
      <c r="A20" s="26"/>
      <c r="B20" s="20"/>
      <c r="C20" s="20"/>
      <c r="D20" s="20"/>
      <c r="E20" s="19"/>
      <c r="F20" s="19"/>
      <c r="G20" s="19"/>
      <c r="H20" s="20"/>
    </row>
    <row r="21" spans="1:8" ht="18" customHeight="1">
      <c r="A21" s="26"/>
      <c r="B21" s="20"/>
      <c r="C21" s="20"/>
      <c r="D21" s="20"/>
      <c r="E21" s="19"/>
      <c r="F21" s="19"/>
      <c r="G21" s="19"/>
      <c r="H21" s="20"/>
    </row>
    <row r="22" spans="1:8" ht="18" customHeight="1">
      <c r="A22" s="26"/>
      <c r="B22" s="20"/>
      <c r="C22" s="20"/>
      <c r="D22" s="20"/>
      <c r="E22" s="19"/>
      <c r="F22" s="19"/>
      <c r="G22" s="19"/>
      <c r="H22" s="20"/>
    </row>
    <row r="23" spans="1:8" ht="18" customHeight="1">
      <c r="A23" s="651" t="s">
        <v>13</v>
      </c>
      <c r="B23" s="652"/>
      <c r="C23" s="20"/>
      <c r="D23" s="20"/>
      <c r="E23" s="19">
        <f>SUM(E8:E22)</f>
        <v>0</v>
      </c>
      <c r="F23" s="19">
        <f>SUM(F8:F22)</f>
        <v>0</v>
      </c>
      <c r="G23" s="19">
        <f>IF(E23=0,0,ROUND((F23-E23)/E23*100,2))</f>
        <v>0</v>
      </c>
      <c r="H23" s="20"/>
    </row>
  </sheetData>
  <mergeCells count="9">
    <mergeCell ref="E6:E7"/>
    <mergeCell ref="F6:F7"/>
    <mergeCell ref="G6:G7"/>
    <mergeCell ref="H6:H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7"/>
  <sheetViews>
    <sheetView workbookViewId="0">
      <selection activeCell="I15" sqref="I15"/>
    </sheetView>
  </sheetViews>
  <sheetFormatPr defaultColWidth="9" defaultRowHeight="18" customHeight="1"/>
  <cols>
    <col min="1" max="1" width="4.875" style="2" customWidth="1"/>
    <col min="2" max="2" width="20.375" style="3" customWidth="1"/>
    <col min="3" max="3" width="7.625" style="3" customWidth="1"/>
    <col min="4" max="4" width="11.125" style="3" customWidth="1"/>
    <col min="5" max="5" width="11.125" style="4" customWidth="1"/>
    <col min="6" max="6" width="13.125" style="4" customWidth="1"/>
    <col min="7" max="7" width="12.25" style="4" customWidth="1"/>
    <col min="8" max="8" width="9.5" style="4" customWidth="1"/>
    <col min="9" max="9" width="20.375" style="3" customWidth="1"/>
    <col min="10" max="16384" width="9" style="5"/>
  </cols>
  <sheetData>
    <row r="1" spans="1:9" ht="14.25" customHeight="1">
      <c r="A1" s="6"/>
      <c r="I1" s="7" t="e">
        <f>"表"&amp;#REF!</f>
        <v>#REF!</v>
      </c>
    </row>
    <row r="2" spans="1:9" ht="18" customHeight="1">
      <c r="A2" s="8" t="e">
        <f>#REF!</f>
        <v>#REF!</v>
      </c>
      <c r="B2" s="8"/>
      <c r="C2" s="8"/>
      <c r="D2" s="8"/>
      <c r="E2" s="9"/>
      <c r="F2" s="9"/>
      <c r="G2" s="9"/>
      <c r="H2" s="9"/>
      <c r="I2" s="8"/>
    </row>
    <row r="3" spans="1:9" ht="18" customHeight="1">
      <c r="A3" s="10" t="e">
        <f>#REF!&amp;"清查评估明细表"</f>
        <v>#REF!</v>
      </c>
      <c r="B3" s="10"/>
      <c r="C3" s="10"/>
      <c r="D3" s="10"/>
      <c r="E3" s="11"/>
      <c r="F3" s="11"/>
      <c r="G3" s="11"/>
      <c r="H3" s="11"/>
      <c r="I3" s="10"/>
    </row>
    <row r="4" spans="1:9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9"/>
      <c r="I4" s="8"/>
    </row>
    <row r="5" spans="1:9" ht="14.25" customHeight="1">
      <c r="A5" s="2" t="e">
        <f>#REF!&amp;#REF!</f>
        <v>#REF!</v>
      </c>
      <c r="I5" s="12" t="s">
        <v>1</v>
      </c>
    </row>
    <row r="6" spans="1:9" s="1" customFormat="1" ht="13.5" customHeight="1">
      <c r="A6" s="647" t="s">
        <v>2</v>
      </c>
      <c r="B6" s="654" t="s">
        <v>425</v>
      </c>
      <c r="C6" s="723" t="s">
        <v>426</v>
      </c>
      <c r="D6" s="723" t="s">
        <v>427</v>
      </c>
      <c r="E6" s="648" t="s">
        <v>428</v>
      </c>
      <c r="F6" s="648" t="s">
        <v>65</v>
      </c>
      <c r="G6" s="648" t="s">
        <v>36</v>
      </c>
      <c r="H6" s="648" t="s">
        <v>37</v>
      </c>
      <c r="I6" s="654" t="s">
        <v>10</v>
      </c>
    </row>
    <row r="7" spans="1:9" s="1" customFormat="1" ht="14.25" customHeight="1">
      <c r="A7" s="653"/>
      <c r="B7" s="653" t="s">
        <v>417</v>
      </c>
      <c r="C7" s="661"/>
      <c r="D7" s="661"/>
      <c r="E7" s="655"/>
      <c r="F7" s="650"/>
      <c r="G7" s="650"/>
      <c r="H7" s="650"/>
      <c r="I7" s="653"/>
    </row>
    <row r="8" spans="1:9" ht="30" customHeight="1">
      <c r="A8" s="23">
        <v>1</v>
      </c>
      <c r="B8" s="20" t="s">
        <v>429</v>
      </c>
      <c r="C8" s="20"/>
      <c r="D8" s="20"/>
      <c r="E8" s="19">
        <v>100</v>
      </c>
      <c r="F8" s="19"/>
      <c r="G8" s="19">
        <f>F8</f>
        <v>0</v>
      </c>
      <c r="H8" s="19"/>
      <c r="I8" s="71" t="s">
        <v>430</v>
      </c>
    </row>
    <row r="9" spans="1:9" ht="18" customHeight="1">
      <c r="A9" s="26"/>
      <c r="B9" s="20"/>
      <c r="C9" s="20"/>
      <c r="D9" s="20"/>
      <c r="E9" s="19"/>
      <c r="F9" s="19"/>
      <c r="G9" s="19"/>
      <c r="H9" s="19"/>
      <c r="I9" s="20"/>
    </row>
    <row r="10" spans="1:9" ht="18" customHeight="1">
      <c r="A10" s="26"/>
      <c r="B10" s="20"/>
      <c r="C10" s="20"/>
      <c r="D10" s="20"/>
      <c r="E10" s="19"/>
      <c r="F10" s="19"/>
      <c r="G10" s="19"/>
      <c r="H10" s="19"/>
      <c r="I10" s="20"/>
    </row>
    <row r="11" spans="1:9" ht="18" customHeight="1">
      <c r="A11" s="26"/>
      <c r="B11" s="20"/>
      <c r="C11" s="20"/>
      <c r="D11" s="20"/>
      <c r="E11" s="19"/>
      <c r="F11" s="19"/>
      <c r="G11" s="19"/>
      <c r="H11" s="19"/>
      <c r="I11" s="20"/>
    </row>
    <row r="12" spans="1:9" ht="18" customHeight="1">
      <c r="A12" s="26"/>
      <c r="B12" s="20"/>
      <c r="C12" s="20"/>
      <c r="D12" s="20"/>
      <c r="E12" s="19"/>
      <c r="F12" s="19"/>
      <c r="G12" s="19"/>
      <c r="H12" s="19"/>
      <c r="I12" s="20"/>
    </row>
    <row r="13" spans="1:9" ht="18" customHeight="1">
      <c r="A13" s="26"/>
      <c r="B13" s="20"/>
      <c r="C13" s="20"/>
      <c r="D13" s="20"/>
      <c r="E13" s="19"/>
      <c r="F13" s="19"/>
      <c r="G13" s="19"/>
      <c r="H13" s="19"/>
      <c r="I13" s="20"/>
    </row>
    <row r="14" spans="1:9" ht="18" customHeight="1">
      <c r="A14" s="651" t="s">
        <v>13</v>
      </c>
      <c r="B14" s="652"/>
      <c r="C14" s="20"/>
      <c r="D14" s="20"/>
      <c r="E14" s="19"/>
      <c r="F14" s="19">
        <f>SUM(F8:F13)</f>
        <v>0</v>
      </c>
      <c r="G14" s="19">
        <f>SUM(G8:G13)</f>
        <v>0</v>
      </c>
      <c r="H14" s="19">
        <f>IF(F14=0,0,ROUND((G14-F14)/F14*100,2))</f>
        <v>0</v>
      </c>
      <c r="I14" s="20"/>
    </row>
    <row r="17" spans="6:6" ht="18" customHeight="1">
      <c r="F17" s="4" t="s">
        <v>431</v>
      </c>
    </row>
  </sheetData>
  <mergeCells count="10">
    <mergeCell ref="E6:E7"/>
    <mergeCell ref="F6:F7"/>
    <mergeCell ref="G6:G7"/>
    <mergeCell ref="H6:H7"/>
    <mergeCell ref="I6:I7"/>
    <mergeCell ref="A14:B14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陈勇
填表日期：2017年7月20日&amp;C&amp;10注册资产评估师：丰玉玲、陈朝辉&amp;R&amp;10共&amp;"Times New Roman,常规"&amp;N&amp;"宋体,常规"页  第&amp;P页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22.5" style="3" customWidth="1"/>
    <col min="3" max="3" width="7.625" style="3" customWidth="1"/>
    <col min="4" max="4" width="11.125" style="3" customWidth="1"/>
    <col min="5" max="5" width="11.125" style="35" customWidth="1"/>
    <col min="6" max="6" width="13.125" style="4" customWidth="1"/>
    <col min="7" max="7" width="12.25" style="4" customWidth="1"/>
    <col min="8" max="8" width="9.5" style="4" customWidth="1"/>
    <col min="9" max="9" width="15.125" style="3" customWidth="1"/>
    <col min="10" max="16384" width="9" style="5"/>
  </cols>
  <sheetData>
    <row r="1" spans="1:9" ht="14.25" customHeight="1">
      <c r="A1" s="6"/>
      <c r="I1" s="7" t="e">
        <f>"表"&amp;#REF!</f>
        <v>#REF!</v>
      </c>
    </row>
    <row r="2" spans="1:9" ht="18" customHeight="1">
      <c r="A2" s="8" t="e">
        <f>#REF!</f>
        <v>#REF!</v>
      </c>
      <c r="B2" s="8"/>
      <c r="C2" s="8"/>
      <c r="D2" s="8"/>
      <c r="E2" s="36"/>
      <c r="F2" s="9"/>
      <c r="G2" s="9"/>
      <c r="H2" s="9"/>
      <c r="I2" s="8"/>
    </row>
    <row r="3" spans="1:9" ht="18" customHeight="1">
      <c r="A3" s="10" t="e">
        <f>#REF!&amp;"清查评估明细表"</f>
        <v>#REF!</v>
      </c>
      <c r="B3" s="10"/>
      <c r="C3" s="10"/>
      <c r="D3" s="10"/>
      <c r="E3" s="37"/>
      <c r="F3" s="11"/>
      <c r="G3" s="11"/>
      <c r="H3" s="11"/>
      <c r="I3" s="10"/>
    </row>
    <row r="4" spans="1:9" ht="12.75" customHeight="1">
      <c r="A4" s="8" t="e">
        <f>#REF!&amp;#REF!</f>
        <v>#REF!</v>
      </c>
      <c r="B4" s="8"/>
      <c r="C4" s="8"/>
      <c r="D4" s="8"/>
      <c r="E4" s="36"/>
      <c r="F4" s="9"/>
      <c r="G4" s="9"/>
      <c r="H4" s="9"/>
      <c r="I4" s="8"/>
    </row>
    <row r="5" spans="1:9" ht="14.25" customHeight="1">
      <c r="A5" s="2" t="e">
        <f>#REF!&amp;#REF!</f>
        <v>#REF!</v>
      </c>
      <c r="I5" s="12" t="s">
        <v>1</v>
      </c>
    </row>
    <row r="6" spans="1:9" s="1" customFormat="1" ht="13.5" customHeight="1">
      <c r="A6" s="647" t="s">
        <v>2</v>
      </c>
      <c r="B6" s="654" t="s">
        <v>38</v>
      </c>
      <c r="C6" s="660" t="s">
        <v>59</v>
      </c>
      <c r="D6" s="654" t="s">
        <v>108</v>
      </c>
      <c r="E6" s="656" t="s">
        <v>432</v>
      </c>
      <c r="F6" s="648" t="s">
        <v>65</v>
      </c>
      <c r="G6" s="648" t="s">
        <v>36</v>
      </c>
      <c r="H6" s="648" t="s">
        <v>37</v>
      </c>
      <c r="I6" s="654" t="s">
        <v>10</v>
      </c>
    </row>
    <row r="7" spans="1:9" s="1" customFormat="1" ht="14.25" customHeight="1">
      <c r="A7" s="653"/>
      <c r="B7" s="653" t="s">
        <v>417</v>
      </c>
      <c r="C7" s="661"/>
      <c r="D7" s="653" t="s">
        <v>433</v>
      </c>
      <c r="E7" s="922"/>
      <c r="F7" s="650"/>
      <c r="G7" s="650"/>
      <c r="H7" s="650"/>
      <c r="I7" s="653"/>
    </row>
    <row r="8" spans="1:9" ht="18" customHeight="1">
      <c r="A8" s="26"/>
      <c r="B8" s="20"/>
      <c r="C8" s="20"/>
      <c r="D8" s="20"/>
      <c r="E8" s="38"/>
      <c r="F8" s="19">
        <v>0</v>
      </c>
      <c r="G8" s="19">
        <f>F8</f>
        <v>0</v>
      </c>
      <c r="H8" s="19">
        <f>IF(F8=0,0,ROUND((G8-F8)/F8*100,2))</f>
        <v>0</v>
      </c>
      <c r="I8" s="20"/>
    </row>
    <row r="9" spans="1:9" ht="18" customHeight="1">
      <c r="A9" s="26"/>
      <c r="B9" s="20"/>
      <c r="C9" s="20"/>
      <c r="D9" s="20"/>
      <c r="E9" s="38"/>
      <c r="F9" s="19"/>
      <c r="G9" s="19"/>
      <c r="H9" s="19"/>
      <c r="I9" s="20"/>
    </row>
    <row r="10" spans="1:9" ht="18" customHeight="1">
      <c r="A10" s="26"/>
      <c r="B10" s="20"/>
      <c r="C10" s="20"/>
      <c r="D10" s="20"/>
      <c r="E10" s="38"/>
      <c r="F10" s="19"/>
      <c r="G10" s="19"/>
      <c r="H10" s="19"/>
      <c r="I10" s="20"/>
    </row>
    <row r="11" spans="1:9" ht="18" customHeight="1">
      <c r="A11" s="26"/>
      <c r="B11" s="20"/>
      <c r="C11" s="20"/>
      <c r="D11" s="20"/>
      <c r="E11" s="38"/>
      <c r="F11" s="19"/>
      <c r="G11" s="19"/>
      <c r="H11" s="19"/>
      <c r="I11" s="20"/>
    </row>
    <row r="12" spans="1:9" ht="18" customHeight="1">
      <c r="A12" s="26"/>
      <c r="B12" s="20"/>
      <c r="C12" s="20"/>
      <c r="D12" s="20"/>
      <c r="E12" s="38"/>
      <c r="F12" s="19"/>
      <c r="G12" s="19"/>
      <c r="H12" s="19"/>
      <c r="I12" s="20"/>
    </row>
    <row r="13" spans="1:9" ht="18" customHeight="1">
      <c r="A13" s="26"/>
      <c r="B13" s="20"/>
      <c r="C13" s="20"/>
      <c r="D13" s="20"/>
      <c r="E13" s="38"/>
      <c r="F13" s="19"/>
      <c r="G13" s="19"/>
      <c r="H13" s="19"/>
      <c r="I13" s="20"/>
    </row>
    <row r="14" spans="1:9" ht="18" customHeight="1">
      <c r="A14" s="26"/>
      <c r="B14" s="20"/>
      <c r="C14" s="20"/>
      <c r="D14" s="20"/>
      <c r="E14" s="38"/>
      <c r="F14" s="19"/>
      <c r="G14" s="19"/>
      <c r="H14" s="19"/>
      <c r="I14" s="20"/>
    </row>
    <row r="15" spans="1:9" ht="18" customHeight="1">
      <c r="A15" s="26"/>
      <c r="B15" s="20"/>
      <c r="C15" s="20"/>
      <c r="D15" s="20"/>
      <c r="E15" s="38"/>
      <c r="F15" s="19"/>
      <c r="G15" s="19"/>
      <c r="H15" s="19"/>
      <c r="I15" s="20"/>
    </row>
    <row r="16" spans="1:9" ht="18" customHeight="1">
      <c r="A16" s="26"/>
      <c r="B16" s="20"/>
      <c r="C16" s="20"/>
      <c r="D16" s="20"/>
      <c r="E16" s="38"/>
      <c r="F16" s="19"/>
      <c r="G16" s="19"/>
      <c r="H16" s="19"/>
      <c r="I16" s="20"/>
    </row>
    <row r="17" spans="1:9" ht="18" customHeight="1">
      <c r="A17" s="26"/>
      <c r="B17" s="20"/>
      <c r="C17" s="20"/>
      <c r="D17" s="20"/>
      <c r="E17" s="38"/>
      <c r="F17" s="19"/>
      <c r="G17" s="19"/>
      <c r="H17" s="19"/>
      <c r="I17" s="20"/>
    </row>
    <row r="18" spans="1:9" ht="18" customHeight="1">
      <c r="A18" s="26"/>
      <c r="B18" s="20"/>
      <c r="C18" s="20"/>
      <c r="D18" s="20"/>
      <c r="E18" s="38"/>
      <c r="F18" s="19"/>
      <c r="G18" s="19"/>
      <c r="H18" s="19"/>
      <c r="I18" s="20"/>
    </row>
    <row r="19" spans="1:9" ht="18" customHeight="1">
      <c r="A19" s="26"/>
      <c r="B19" s="20"/>
      <c r="C19" s="20"/>
      <c r="D19" s="20"/>
      <c r="E19" s="38"/>
      <c r="F19" s="19"/>
      <c r="G19" s="19"/>
      <c r="H19" s="19"/>
      <c r="I19" s="20"/>
    </row>
    <row r="20" spans="1:9" ht="18" customHeight="1">
      <c r="A20" s="26"/>
      <c r="B20" s="20"/>
      <c r="C20" s="20"/>
      <c r="D20" s="20"/>
      <c r="E20" s="38"/>
      <c r="F20" s="19"/>
      <c r="G20" s="19"/>
      <c r="H20" s="19"/>
      <c r="I20" s="20"/>
    </row>
    <row r="21" spans="1:9" ht="18" customHeight="1">
      <c r="A21" s="26"/>
      <c r="B21" s="20"/>
      <c r="C21" s="20"/>
      <c r="D21" s="20"/>
      <c r="E21" s="38"/>
      <c r="F21" s="19"/>
      <c r="G21" s="19"/>
      <c r="H21" s="19"/>
      <c r="I21" s="20"/>
    </row>
    <row r="22" spans="1:9" ht="18" customHeight="1">
      <c r="A22" s="26"/>
      <c r="B22" s="20"/>
      <c r="C22" s="20"/>
      <c r="D22" s="20"/>
      <c r="E22" s="38"/>
      <c r="F22" s="19"/>
      <c r="G22" s="19"/>
      <c r="H22" s="19"/>
      <c r="I22" s="20"/>
    </row>
    <row r="23" spans="1:9" ht="18" customHeight="1">
      <c r="A23" s="651" t="s">
        <v>13</v>
      </c>
      <c r="B23" s="652"/>
      <c r="C23" s="20"/>
      <c r="D23" s="20"/>
      <c r="E23" s="38"/>
      <c r="F23" s="19">
        <f>SUM(F8:F22)</f>
        <v>0</v>
      </c>
      <c r="G23" s="19">
        <f>SUM(G8:G22)</f>
        <v>0</v>
      </c>
      <c r="H23" s="19">
        <f>IF(F23=0,0,ROUND((G23-F23)/F23*100,2))</f>
        <v>0</v>
      </c>
      <c r="I23" s="20"/>
    </row>
  </sheetData>
  <mergeCells count="10">
    <mergeCell ref="E6:E7"/>
    <mergeCell ref="F6:F7"/>
    <mergeCell ref="G6:G7"/>
    <mergeCell ref="H6:H7"/>
    <mergeCell ref="I6:I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K24" sqref="K24"/>
    </sheetView>
  </sheetViews>
  <sheetFormatPr defaultColWidth="9" defaultRowHeight="18" customHeight="1"/>
  <cols>
    <col min="1" max="1" width="6.25" style="2" customWidth="1"/>
    <col min="2" max="2" width="22.125" style="3" customWidth="1"/>
    <col min="3" max="3" width="10.125" style="3" customWidth="1"/>
    <col min="4" max="4" width="9.875" style="3" customWidth="1"/>
    <col min="5" max="5" width="8.25" style="35" customWidth="1"/>
    <col min="6" max="6" width="16.5" style="4" customWidth="1"/>
    <col min="7" max="7" width="15.5" style="4" customWidth="1"/>
    <col min="8" max="8" width="9.5" style="4" customWidth="1"/>
    <col min="9" max="9" width="11.625" style="3" customWidth="1"/>
    <col min="10" max="16384" width="9" style="5"/>
  </cols>
  <sheetData>
    <row r="1" spans="1:9" ht="14.25" customHeight="1">
      <c r="A1" s="6"/>
      <c r="I1" s="7" t="str">
        <f>"表"&amp;长期投资汇总!A10</f>
        <v>表</v>
      </c>
    </row>
    <row r="2" spans="1:9" ht="18" customHeight="1">
      <c r="A2" s="8" t="e">
        <f>#REF!</f>
        <v>#REF!</v>
      </c>
      <c r="B2" s="8"/>
      <c r="C2" s="8"/>
      <c r="D2" s="8"/>
      <c r="E2" s="36"/>
      <c r="F2" s="9"/>
      <c r="G2" s="9"/>
      <c r="H2" s="9"/>
      <c r="I2" s="8"/>
    </row>
    <row r="3" spans="1:9" ht="18" customHeight="1">
      <c r="A3" s="658" t="s">
        <v>44</v>
      </c>
      <c r="B3" s="658"/>
      <c r="C3" s="658"/>
      <c r="D3" s="658"/>
      <c r="E3" s="658"/>
      <c r="F3" s="658"/>
      <c r="G3" s="658"/>
      <c r="H3" s="658"/>
      <c r="I3" s="658"/>
    </row>
    <row r="4" spans="1:9" ht="12.75" customHeight="1">
      <c r="A4" s="8" t="e">
        <f>#REF!&amp;#REF!</f>
        <v>#REF!</v>
      </c>
      <c r="B4" s="8"/>
      <c r="C4" s="8"/>
      <c r="D4" s="8"/>
      <c r="E4" s="36"/>
      <c r="F4" s="9"/>
      <c r="G4" s="9"/>
      <c r="H4" s="9"/>
      <c r="I4" s="8"/>
    </row>
    <row r="5" spans="1:9" ht="14.25" customHeight="1">
      <c r="A5" s="659" t="s">
        <v>45</v>
      </c>
      <c r="B5" s="659"/>
      <c r="I5" s="12" t="s">
        <v>1</v>
      </c>
    </row>
    <row r="6" spans="1:9" s="1" customFormat="1" ht="14.25" customHeight="1">
      <c r="A6" s="647" t="s">
        <v>2</v>
      </c>
      <c r="B6" s="654" t="s">
        <v>29</v>
      </c>
      <c r="C6" s="654" t="s">
        <v>46</v>
      </c>
      <c r="D6" s="660" t="s">
        <v>47</v>
      </c>
      <c r="E6" s="656" t="s">
        <v>48</v>
      </c>
      <c r="F6" s="648" t="s">
        <v>41</v>
      </c>
      <c r="G6" s="648" t="s">
        <v>36</v>
      </c>
      <c r="H6" s="648" t="s">
        <v>37</v>
      </c>
      <c r="I6" s="654" t="s">
        <v>10</v>
      </c>
    </row>
    <row r="7" spans="1:9" s="1" customFormat="1" ht="14.25" customHeight="1">
      <c r="A7" s="653"/>
      <c r="B7" s="653"/>
      <c r="C7" s="653"/>
      <c r="D7" s="661"/>
      <c r="E7" s="657"/>
      <c r="F7" s="650"/>
      <c r="G7" s="650"/>
      <c r="H7" s="650"/>
      <c r="I7" s="653"/>
    </row>
    <row r="8" spans="1:9" ht="18" customHeight="1">
      <c r="A8" s="292"/>
      <c r="B8" s="616"/>
      <c r="C8" s="617"/>
      <c r="D8" s="617"/>
      <c r="E8" s="618"/>
      <c r="F8" s="619"/>
      <c r="G8" s="619">
        <f>F8</f>
        <v>0</v>
      </c>
      <c r="H8" s="19">
        <f>IF(F8=0,0,ROUND((G8-F8)/F8*100,2))</f>
        <v>0</v>
      </c>
      <c r="I8" s="20"/>
    </row>
    <row r="9" spans="1:9" ht="18" customHeight="1">
      <c r="A9" s="620"/>
      <c r="B9" s="616"/>
      <c r="C9" s="621"/>
      <c r="D9" s="617"/>
      <c r="E9" s="622"/>
      <c r="F9" s="619"/>
      <c r="G9" s="619"/>
      <c r="H9" s="19">
        <f t="shared" ref="H9:H20" si="0">IF(F9=0,0,ROUND((G9-F9)/F9*100,2))</f>
        <v>0</v>
      </c>
      <c r="I9" s="20"/>
    </row>
    <row r="10" spans="1:9" ht="18" customHeight="1">
      <c r="A10" s="620"/>
      <c r="B10" s="616"/>
      <c r="C10" s="621"/>
      <c r="D10" s="617"/>
      <c r="E10" s="618"/>
      <c r="F10" s="619"/>
      <c r="G10" s="619"/>
      <c r="H10" s="19">
        <f t="shared" si="0"/>
        <v>0</v>
      </c>
      <c r="I10" s="20"/>
    </row>
    <row r="11" spans="1:9" ht="18" customHeight="1">
      <c r="A11" s="292"/>
      <c r="B11" s="616"/>
      <c r="C11" s="621"/>
      <c r="D11" s="617"/>
      <c r="E11" s="622"/>
      <c r="F11" s="619"/>
      <c r="G11" s="619"/>
      <c r="H11" s="19">
        <f t="shared" si="0"/>
        <v>0</v>
      </c>
      <c r="I11" s="20"/>
    </row>
    <row r="12" spans="1:9" ht="18" customHeight="1">
      <c r="A12" s="23"/>
      <c r="B12" s="69"/>
      <c r="C12" s="623"/>
      <c r="D12" s="617"/>
      <c r="E12" s="624"/>
      <c r="F12" s="19"/>
      <c r="G12" s="19"/>
      <c r="H12" s="19">
        <f t="shared" si="0"/>
        <v>0</v>
      </c>
      <c r="I12" s="20"/>
    </row>
    <row r="13" spans="1:9" ht="18" customHeight="1">
      <c r="A13" s="23"/>
      <c r="B13" s="69"/>
      <c r="C13" s="625"/>
      <c r="D13" s="617"/>
      <c r="E13" s="624"/>
      <c r="F13" s="19"/>
      <c r="G13" s="19"/>
      <c r="H13" s="19">
        <f t="shared" si="0"/>
        <v>0</v>
      </c>
      <c r="I13" s="20"/>
    </row>
    <row r="14" spans="1:9" ht="18" customHeight="1">
      <c r="A14" s="26"/>
      <c r="B14" s="625"/>
      <c r="C14" s="625"/>
      <c r="D14" s="20"/>
      <c r="E14" s="38"/>
      <c r="F14" s="625"/>
      <c r="G14" s="19"/>
      <c r="H14" s="19">
        <f t="shared" si="0"/>
        <v>0</v>
      </c>
      <c r="I14" s="20"/>
    </row>
    <row r="15" spans="1:9" ht="18" customHeight="1">
      <c r="A15" s="26"/>
      <c r="B15" s="625"/>
      <c r="C15" s="625"/>
      <c r="D15" s="20"/>
      <c r="E15" s="38"/>
      <c r="F15" s="625"/>
      <c r="G15" s="19"/>
      <c r="H15" s="19">
        <f t="shared" si="0"/>
        <v>0</v>
      </c>
      <c r="I15" s="20"/>
    </row>
    <row r="16" spans="1:9" ht="18" customHeight="1">
      <c r="A16" s="26"/>
      <c r="B16" s="625"/>
      <c r="C16" s="625"/>
      <c r="D16" s="20"/>
      <c r="E16" s="38"/>
      <c r="F16" s="625"/>
      <c r="G16" s="19"/>
      <c r="H16" s="19">
        <f t="shared" si="0"/>
        <v>0</v>
      </c>
      <c r="I16" s="20"/>
    </row>
    <row r="17" spans="1:9" ht="18" customHeight="1">
      <c r="A17" s="26"/>
      <c r="B17" s="20"/>
      <c r="C17" s="20"/>
      <c r="D17" s="20"/>
      <c r="E17" s="38"/>
      <c r="F17" s="19"/>
      <c r="G17" s="19"/>
      <c r="H17" s="19">
        <f t="shared" si="0"/>
        <v>0</v>
      </c>
      <c r="I17" s="20"/>
    </row>
    <row r="18" spans="1:9" ht="18" customHeight="1">
      <c r="A18" s="26"/>
      <c r="B18" s="20"/>
      <c r="C18" s="20"/>
      <c r="D18" s="20"/>
      <c r="E18" s="38"/>
      <c r="F18" s="19"/>
      <c r="G18" s="19"/>
      <c r="H18" s="19">
        <f t="shared" si="0"/>
        <v>0</v>
      </c>
      <c r="I18" s="20"/>
    </row>
    <row r="19" spans="1:9" ht="18" customHeight="1">
      <c r="A19" s="26"/>
      <c r="B19" s="20"/>
      <c r="C19" s="20"/>
      <c r="D19" s="20"/>
      <c r="E19" s="38"/>
      <c r="F19" s="19"/>
      <c r="G19" s="19"/>
      <c r="H19" s="19">
        <f t="shared" si="0"/>
        <v>0</v>
      </c>
      <c r="I19" s="20"/>
    </row>
    <row r="20" spans="1:9" ht="18" customHeight="1">
      <c r="A20" s="26"/>
      <c r="B20" s="20"/>
      <c r="C20" s="20"/>
      <c r="D20" s="20"/>
      <c r="E20" s="38"/>
      <c r="F20" s="19"/>
      <c r="G20" s="19"/>
      <c r="H20" s="19">
        <f t="shared" si="0"/>
        <v>0</v>
      </c>
      <c r="I20" s="20"/>
    </row>
    <row r="21" spans="1:9" ht="18" customHeight="1">
      <c r="A21" s="651" t="s">
        <v>49</v>
      </c>
      <c r="B21" s="652"/>
      <c r="C21" s="20"/>
      <c r="D21" s="20"/>
      <c r="E21" s="38"/>
      <c r="F21" s="19">
        <f>SUM(F8:F20)</f>
        <v>0</v>
      </c>
      <c r="G21" s="19">
        <f>SUM(G8:G20)</f>
        <v>0</v>
      </c>
      <c r="H21" s="19">
        <v>0</v>
      </c>
      <c r="I21" s="20"/>
    </row>
    <row r="24" spans="1:9" ht="18" customHeight="1">
      <c r="B24" s="97"/>
    </row>
  </sheetData>
  <mergeCells count="12">
    <mergeCell ref="A3:I3"/>
    <mergeCell ref="A5:B5"/>
    <mergeCell ref="A21:B21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E21" sqref="E21"/>
    </sheetView>
  </sheetViews>
  <sheetFormatPr defaultColWidth="9" defaultRowHeight="18" customHeight="1"/>
  <cols>
    <col min="1" max="1" width="8.125" style="2" customWidth="1"/>
    <col min="2" max="2" width="22.125" style="3" customWidth="1"/>
    <col min="3" max="3" width="10.25" style="3" customWidth="1"/>
    <col min="4" max="4" width="14.25" style="3" customWidth="1"/>
    <col min="5" max="5" width="13.125" style="4" customWidth="1"/>
    <col min="6" max="6" width="12.25" style="4" customWidth="1"/>
    <col min="7" max="7" width="9.5" style="4" customWidth="1"/>
    <col min="8" max="8" width="15.125" style="3" customWidth="1"/>
    <col min="9" max="16384" width="9" style="5"/>
  </cols>
  <sheetData>
    <row r="1" spans="1:8" ht="14.25" customHeight="1">
      <c r="A1" s="6"/>
      <c r="H1" s="7" t="e">
        <f>"表"&amp;#REF!</f>
        <v>#REF!</v>
      </c>
    </row>
    <row r="2" spans="1:8" ht="18" customHeight="1">
      <c r="A2" s="8" t="e">
        <f>#REF!</f>
        <v>#REF!</v>
      </c>
      <c r="B2" s="8"/>
      <c r="C2" s="8"/>
      <c r="D2" s="8"/>
      <c r="E2" s="9"/>
      <c r="F2" s="9"/>
      <c r="G2" s="9"/>
      <c r="H2" s="8"/>
    </row>
    <row r="3" spans="1:8" ht="18" customHeight="1">
      <c r="A3" s="10" t="e">
        <f>#REF!&amp;"清查评估明细表"</f>
        <v>#REF!</v>
      </c>
      <c r="B3" s="10"/>
      <c r="C3" s="10"/>
      <c r="D3" s="10"/>
      <c r="E3" s="11"/>
      <c r="F3" s="11"/>
      <c r="G3" s="11"/>
      <c r="H3" s="10"/>
    </row>
    <row r="4" spans="1:8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8"/>
    </row>
    <row r="5" spans="1:8" ht="14.25" customHeight="1">
      <c r="A5" s="2" t="e">
        <f>#REF!&amp;#REF!</f>
        <v>#REF!</v>
      </c>
      <c r="H5" s="12" t="s">
        <v>1</v>
      </c>
    </row>
    <row r="6" spans="1:8" s="1" customFormat="1" ht="13.5" customHeight="1">
      <c r="A6" s="647" t="s">
        <v>2</v>
      </c>
      <c r="B6" s="654" t="s">
        <v>50</v>
      </c>
      <c r="C6" s="660" t="s">
        <v>59</v>
      </c>
      <c r="D6" s="654" t="s">
        <v>58</v>
      </c>
      <c r="E6" s="648" t="s">
        <v>41</v>
      </c>
      <c r="F6" s="648" t="s">
        <v>36</v>
      </c>
      <c r="G6" s="648" t="s">
        <v>37</v>
      </c>
      <c r="H6" s="654" t="s">
        <v>10</v>
      </c>
    </row>
    <row r="7" spans="1:8" s="1" customFormat="1" ht="14.25" customHeight="1">
      <c r="A7" s="653"/>
      <c r="B7" s="653" t="s">
        <v>417</v>
      </c>
      <c r="C7" s="661"/>
      <c r="D7" s="653" t="s">
        <v>433</v>
      </c>
      <c r="E7" s="655"/>
      <c r="F7" s="650"/>
      <c r="G7" s="650"/>
      <c r="H7" s="653"/>
    </row>
    <row r="8" spans="1:8" ht="18" customHeight="1">
      <c r="A8" s="26"/>
      <c r="B8" s="20"/>
      <c r="C8" s="70"/>
      <c r="D8" s="16"/>
      <c r="E8" s="19"/>
      <c r="F8" s="19">
        <f>E8</f>
        <v>0</v>
      </c>
      <c r="G8" s="19">
        <f>IF(E8=0,0,ROUND((F8-E8)/E8*100,2))</f>
        <v>0</v>
      </c>
      <c r="H8" s="20"/>
    </row>
    <row r="9" spans="1:8" ht="18" customHeight="1">
      <c r="A9" s="26"/>
      <c r="B9" s="20"/>
      <c r="C9" s="20"/>
      <c r="D9" s="20"/>
      <c r="E9" s="19"/>
      <c r="F9" s="19"/>
      <c r="G9" s="19"/>
      <c r="H9" s="20"/>
    </row>
    <row r="10" spans="1:8" ht="18" customHeight="1">
      <c r="A10" s="26"/>
      <c r="B10" s="20"/>
      <c r="C10" s="20"/>
      <c r="D10" s="20"/>
      <c r="E10" s="19"/>
      <c r="F10" s="19"/>
      <c r="G10" s="19"/>
      <c r="H10" s="20"/>
    </row>
    <row r="11" spans="1:8" ht="18" customHeight="1">
      <c r="A11" s="26"/>
      <c r="B11" s="20"/>
      <c r="C11" s="20"/>
      <c r="D11" s="20"/>
      <c r="E11" s="19"/>
      <c r="F11" s="19"/>
      <c r="G11" s="19"/>
      <c r="H11" s="20"/>
    </row>
    <row r="12" spans="1:8" ht="18" customHeight="1">
      <c r="A12" s="26"/>
      <c r="B12" s="20"/>
      <c r="C12" s="20"/>
      <c r="D12" s="20"/>
      <c r="E12" s="19"/>
      <c r="F12" s="19"/>
      <c r="G12" s="19"/>
      <c r="H12" s="20"/>
    </row>
    <row r="13" spans="1:8" ht="18" customHeight="1">
      <c r="A13" s="26"/>
      <c r="B13" s="20"/>
      <c r="C13" s="20"/>
      <c r="D13" s="20"/>
      <c r="E13" s="19"/>
      <c r="F13" s="19"/>
      <c r="G13" s="19"/>
      <c r="H13" s="20"/>
    </row>
    <row r="14" spans="1:8" ht="18" customHeight="1">
      <c r="A14" s="26"/>
      <c r="B14" s="20"/>
      <c r="C14" s="20"/>
      <c r="D14" s="20"/>
      <c r="E14" s="19"/>
      <c r="F14" s="19"/>
      <c r="G14" s="19"/>
      <c r="H14" s="20"/>
    </row>
    <row r="15" spans="1:8" ht="18" customHeight="1">
      <c r="A15" s="26"/>
      <c r="B15" s="20"/>
      <c r="C15" s="20"/>
      <c r="D15" s="20"/>
      <c r="E15" s="19"/>
      <c r="F15" s="19"/>
      <c r="G15" s="19"/>
      <c r="H15" s="20"/>
    </row>
    <row r="16" spans="1:8" ht="18" customHeight="1">
      <c r="A16" s="26"/>
      <c r="B16" s="20"/>
      <c r="C16" s="20"/>
      <c r="D16" s="20"/>
      <c r="E16" s="19"/>
      <c r="F16" s="19"/>
      <c r="G16" s="19"/>
      <c r="H16" s="20"/>
    </row>
    <row r="17" spans="1:8" ht="18" customHeight="1">
      <c r="A17" s="26"/>
      <c r="B17" s="20"/>
      <c r="C17" s="20"/>
      <c r="D17" s="20"/>
      <c r="E17" s="19"/>
      <c r="F17" s="19"/>
      <c r="G17" s="19"/>
      <c r="H17" s="20"/>
    </row>
    <row r="18" spans="1:8" ht="18" customHeight="1">
      <c r="A18" s="26"/>
      <c r="B18" s="20"/>
      <c r="C18" s="20"/>
      <c r="D18" s="20"/>
      <c r="E18" s="19"/>
      <c r="F18" s="19"/>
      <c r="G18" s="19"/>
      <c r="H18" s="20"/>
    </row>
    <row r="19" spans="1:8" ht="18" customHeight="1">
      <c r="A19" s="26"/>
      <c r="B19" s="20"/>
      <c r="C19" s="20"/>
      <c r="D19" s="20"/>
      <c r="E19" s="19"/>
      <c r="F19" s="19"/>
      <c r="G19" s="19"/>
      <c r="H19" s="20"/>
    </row>
    <row r="20" spans="1:8" ht="18" customHeight="1">
      <c r="A20" s="26"/>
      <c r="B20" s="20"/>
      <c r="C20" s="20"/>
      <c r="D20" s="20"/>
      <c r="E20" s="19"/>
      <c r="F20" s="19"/>
      <c r="G20" s="19"/>
      <c r="H20" s="20"/>
    </row>
    <row r="21" spans="1:8" ht="18" customHeight="1">
      <c r="A21" s="26"/>
      <c r="B21" s="20"/>
      <c r="C21" s="20"/>
      <c r="D21" s="20"/>
      <c r="E21" s="19"/>
      <c r="F21" s="19"/>
      <c r="G21" s="19"/>
      <c r="H21" s="20"/>
    </row>
    <row r="22" spans="1:8" ht="18" customHeight="1">
      <c r="A22" s="26"/>
      <c r="B22" s="20"/>
      <c r="C22" s="20"/>
      <c r="D22" s="20"/>
      <c r="E22" s="19"/>
      <c r="F22" s="19">
        <f>E22</f>
        <v>0</v>
      </c>
      <c r="G22" s="19"/>
      <c r="H22" s="20"/>
    </row>
    <row r="23" spans="1:8" ht="18" customHeight="1">
      <c r="A23" s="651" t="s">
        <v>13</v>
      </c>
      <c r="B23" s="652"/>
      <c r="C23" s="20"/>
      <c r="D23" s="20"/>
      <c r="E23" s="19">
        <f>SUM(E8:E22)</f>
        <v>0</v>
      </c>
      <c r="F23" s="19">
        <f>SUM(F8:F22)</f>
        <v>0</v>
      </c>
      <c r="G23" s="19">
        <f>IF(E23=0,0,ROUND((F23-E23)/E23*100,2))</f>
        <v>0</v>
      </c>
      <c r="H23" s="20"/>
    </row>
  </sheetData>
  <mergeCells count="9">
    <mergeCell ref="E6:E7"/>
    <mergeCell ref="F6:F7"/>
    <mergeCell ref="G6:G7"/>
    <mergeCell ref="H6:H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H17" sqref="H17"/>
    </sheetView>
  </sheetViews>
  <sheetFormatPr defaultColWidth="9" defaultRowHeight="18" customHeight="1"/>
  <cols>
    <col min="1" max="1" width="13" style="61" customWidth="1"/>
    <col min="2" max="2" width="28.125" style="3" customWidth="1"/>
    <col min="3" max="6" width="16.25" style="4" customWidth="1"/>
    <col min="7" max="16384" width="9" style="5"/>
  </cols>
  <sheetData>
    <row r="1" spans="1:6" ht="18" customHeight="1">
      <c r="A1" s="62"/>
      <c r="F1" s="63" t="s">
        <v>434</v>
      </c>
    </row>
    <row r="2" spans="1:6" ht="18" customHeight="1">
      <c r="A2" s="64" t="e">
        <f>#REF!</f>
        <v>#REF!</v>
      </c>
      <c r="B2" s="8"/>
      <c r="C2" s="9"/>
      <c r="D2" s="9"/>
      <c r="E2" s="9"/>
      <c r="F2" s="9"/>
    </row>
    <row r="3" spans="1:6" ht="18" customHeight="1">
      <c r="A3" s="65" t="s">
        <v>435</v>
      </c>
      <c r="B3" s="10"/>
      <c r="C3" s="11"/>
      <c r="D3" s="11"/>
      <c r="E3" s="11"/>
      <c r="F3" s="11"/>
    </row>
    <row r="4" spans="1:6" ht="15.75" customHeight="1">
      <c r="A4" s="64" t="e">
        <f>#REF!&amp;#REF!</f>
        <v>#REF!</v>
      </c>
      <c r="B4" s="8"/>
      <c r="C4" s="9"/>
      <c r="D4" s="9"/>
      <c r="E4" s="9"/>
      <c r="F4" s="9"/>
    </row>
    <row r="5" spans="1:6" ht="15.75" customHeight="1">
      <c r="A5" s="61" t="e">
        <f>#REF!&amp;#REF!</f>
        <v>#REF!</v>
      </c>
      <c r="F5" s="63" t="s">
        <v>1</v>
      </c>
    </row>
    <row r="6" spans="1:6" ht="13.5" customHeight="1">
      <c r="A6" s="645" t="s">
        <v>14</v>
      </c>
      <c r="B6" s="647" t="s">
        <v>15</v>
      </c>
      <c r="C6" s="648" t="s">
        <v>16</v>
      </c>
      <c r="D6" s="648" t="s">
        <v>17</v>
      </c>
      <c r="E6" s="648" t="s">
        <v>18</v>
      </c>
      <c r="F6" s="648" t="s">
        <v>19</v>
      </c>
    </row>
    <row r="7" spans="1:6" s="1" customFormat="1" ht="14.25" customHeight="1">
      <c r="A7" s="646"/>
      <c r="B7" s="646"/>
      <c r="C7" s="649"/>
      <c r="D7" s="649"/>
      <c r="E7" s="650"/>
      <c r="F7" s="649"/>
    </row>
    <row r="8" spans="1:6" ht="20.100000000000001" customHeight="1">
      <c r="A8" s="66" t="s">
        <v>436</v>
      </c>
      <c r="B8" s="67" t="e">
        <f>#REF!</f>
        <v>#REF!</v>
      </c>
      <c r="C8" s="19">
        <f>长期借款!H14</f>
        <v>0</v>
      </c>
      <c r="D8" s="19">
        <f>长期借款!J14</f>
        <v>0</v>
      </c>
      <c r="E8" s="19">
        <f>0</f>
        <v>0</v>
      </c>
      <c r="F8" s="19">
        <f t="shared" ref="F8:F13" si="0">IF(C8=0,0,ROUND(E8/C8*100,2))</f>
        <v>0</v>
      </c>
    </row>
    <row r="9" spans="1:6" ht="20.100000000000001" customHeight="1">
      <c r="A9" s="68" t="s">
        <v>437</v>
      </c>
      <c r="B9" s="67" t="e">
        <f>#REF!</f>
        <v>#REF!</v>
      </c>
      <c r="C9" s="19">
        <f>应付债券!G23</f>
        <v>0</v>
      </c>
      <c r="D9" s="19">
        <f>应付债券!H23</f>
        <v>0</v>
      </c>
      <c r="E9" s="19">
        <f>应付债券!I23</f>
        <v>0</v>
      </c>
      <c r="F9" s="19">
        <f t="shared" si="0"/>
        <v>0</v>
      </c>
    </row>
    <row r="10" spans="1:6" ht="20.100000000000001" customHeight="1">
      <c r="A10" s="68" t="s">
        <v>438</v>
      </c>
      <c r="B10" s="67" t="e">
        <f>#REF!</f>
        <v>#REF!</v>
      </c>
      <c r="C10" s="19">
        <f>专项应付款!D23</f>
        <v>0</v>
      </c>
      <c r="D10" s="19">
        <f>专项应付款!E23</f>
        <v>0</v>
      </c>
      <c r="E10" s="19">
        <f>专项应付款!F23</f>
        <v>0</v>
      </c>
      <c r="F10" s="19">
        <f t="shared" si="0"/>
        <v>0</v>
      </c>
    </row>
    <row r="11" spans="1:6" ht="20.100000000000001" customHeight="1">
      <c r="A11" s="68" t="s">
        <v>439</v>
      </c>
      <c r="B11" s="67" t="e">
        <f>#REF!</f>
        <v>#REF!</v>
      </c>
      <c r="C11" s="19">
        <f>住房周转金!D23</f>
        <v>0</v>
      </c>
      <c r="D11" s="19">
        <f>住房周转金!E23</f>
        <v>0</v>
      </c>
      <c r="E11" s="19">
        <f>住房周转金!F23</f>
        <v>0</v>
      </c>
      <c r="F11" s="19">
        <f t="shared" si="0"/>
        <v>0</v>
      </c>
    </row>
    <row r="12" spans="1:6" ht="20.100000000000001" customHeight="1">
      <c r="A12" s="68" t="s">
        <v>440</v>
      </c>
      <c r="B12" s="67" t="e">
        <f>#REF!</f>
        <v>#REF!</v>
      </c>
      <c r="C12" s="19">
        <f>其他长期负债!E23</f>
        <v>0</v>
      </c>
      <c r="D12" s="19">
        <f>其他长期负债!F23</f>
        <v>0</v>
      </c>
      <c r="E12" s="19">
        <f>其他长期负债!G23</f>
        <v>0</v>
      </c>
      <c r="F12" s="19">
        <f t="shared" si="0"/>
        <v>0</v>
      </c>
    </row>
    <row r="13" spans="1:6" ht="20.100000000000001" customHeight="1">
      <c r="A13" s="68" t="s">
        <v>441</v>
      </c>
      <c r="B13" s="67" t="e">
        <f>#REF!</f>
        <v>#REF!</v>
      </c>
      <c r="C13" s="19">
        <f>递延税款贷项!D23</f>
        <v>0</v>
      </c>
      <c r="D13" s="19">
        <f>递延税款贷项!E23</f>
        <v>0</v>
      </c>
      <c r="E13" s="19">
        <f>递延税款贷项!F23</f>
        <v>0</v>
      </c>
      <c r="F13" s="19">
        <f t="shared" si="0"/>
        <v>0</v>
      </c>
    </row>
    <row r="14" spans="1:6" ht="20.100000000000001" customHeight="1">
      <c r="A14" s="68"/>
      <c r="B14" s="20"/>
      <c r="C14" s="19"/>
      <c r="D14" s="19"/>
      <c r="E14" s="19"/>
      <c r="F14" s="19"/>
    </row>
    <row r="15" spans="1:6" ht="20.100000000000001" customHeight="1">
      <c r="A15" s="68"/>
      <c r="B15" s="20"/>
      <c r="C15" s="19"/>
      <c r="D15" s="19"/>
      <c r="E15" s="19"/>
      <c r="F15" s="19"/>
    </row>
    <row r="16" spans="1:6" ht="20.100000000000001" customHeight="1">
      <c r="A16" s="68"/>
      <c r="B16" s="20"/>
      <c r="C16" s="19"/>
      <c r="D16" s="19"/>
      <c r="E16" s="19"/>
      <c r="F16" s="19"/>
    </row>
    <row r="17" spans="1:6" ht="20.100000000000001" customHeight="1">
      <c r="A17" s="68"/>
      <c r="B17" s="69"/>
      <c r="C17" s="19"/>
      <c r="D17" s="19"/>
      <c r="E17" s="19"/>
      <c r="F17" s="19"/>
    </row>
    <row r="18" spans="1:6" ht="20.100000000000001" customHeight="1">
      <c r="A18" s="799" t="s">
        <v>442</v>
      </c>
      <c r="B18" s="800"/>
      <c r="C18" s="19">
        <f>SUM(C8:C17)</f>
        <v>0</v>
      </c>
      <c r="D18" s="19">
        <f>SUM(D8:D17)</f>
        <v>0</v>
      </c>
      <c r="E18" s="19">
        <f>SUM(E8:E17)</f>
        <v>0</v>
      </c>
      <c r="F18" s="19">
        <f>IF(C18=0,0,ROUND(E18/C18*100,2))</f>
        <v>0</v>
      </c>
    </row>
  </sheetData>
  <mergeCells count="7">
    <mergeCell ref="E6:E7"/>
    <mergeCell ref="F6:F7"/>
    <mergeCell ref="A18:B18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肖莹
填表日期：2015年3月2日&amp;C&amp;10注册资产评估师：丰玉玲、喻高仕 &amp;R&amp;10共&amp;"Times New Roman,常规"&amp;N&amp;"宋体,常规"页  第&amp;P页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14"/>
  <sheetViews>
    <sheetView workbookViewId="0">
      <selection activeCell="J11" sqref="J11"/>
    </sheetView>
  </sheetViews>
  <sheetFormatPr defaultColWidth="9" defaultRowHeight="18" customHeight="1"/>
  <cols>
    <col min="1" max="1" width="4.625" style="40" customWidth="1"/>
    <col min="2" max="2" width="17.125" style="41" customWidth="1"/>
    <col min="3" max="3" width="9.25" style="41" customWidth="1"/>
    <col min="4" max="4" width="8.25" style="41" customWidth="1"/>
    <col min="5" max="5" width="7.625" style="42" customWidth="1"/>
    <col min="6" max="6" width="7.875" style="41" customWidth="1"/>
    <col min="7" max="7" width="10.125" style="43" customWidth="1"/>
    <col min="8" max="8" width="13.125" style="43" customWidth="1"/>
    <col min="9" max="9" width="8.625" style="43" customWidth="1"/>
    <col min="10" max="10" width="12.25" style="43" customWidth="1"/>
    <col min="11" max="11" width="9.5" style="43" customWidth="1"/>
    <col min="12" max="12" width="11.625" style="41" customWidth="1"/>
    <col min="13" max="16384" width="9" style="44"/>
  </cols>
  <sheetData>
    <row r="1" spans="1:12" ht="14.25" customHeight="1">
      <c r="A1" s="45"/>
      <c r="L1" s="59" t="str">
        <f>"表"&amp;长期负债汇总!A8</f>
        <v>表10-1</v>
      </c>
    </row>
    <row r="2" spans="1:12" ht="18" customHeight="1">
      <c r="A2" s="46" t="e">
        <f>#REF!</f>
        <v>#REF!</v>
      </c>
      <c r="B2" s="46"/>
      <c r="C2" s="46"/>
      <c r="D2" s="46"/>
      <c r="E2" s="47"/>
      <c r="F2" s="46"/>
      <c r="G2" s="48"/>
      <c r="H2" s="48"/>
      <c r="I2" s="48"/>
      <c r="J2" s="48"/>
      <c r="K2" s="48"/>
      <c r="L2" s="46"/>
    </row>
    <row r="3" spans="1:12" ht="18" customHeight="1">
      <c r="A3" s="49" t="e">
        <f>长期负债汇总!B8&amp;"清查评估明细表"</f>
        <v>#REF!</v>
      </c>
      <c r="B3" s="49"/>
      <c r="C3" s="49"/>
      <c r="D3" s="49"/>
      <c r="E3" s="50"/>
      <c r="F3" s="49"/>
      <c r="G3" s="51"/>
      <c r="H3" s="51"/>
      <c r="I3" s="51"/>
      <c r="J3" s="51"/>
      <c r="K3" s="51"/>
      <c r="L3" s="49"/>
    </row>
    <row r="4" spans="1:12" ht="12.75" customHeight="1">
      <c r="A4" s="46" t="e">
        <f>#REF!&amp;#REF!</f>
        <v>#REF!</v>
      </c>
      <c r="B4" s="46"/>
      <c r="C4" s="46"/>
      <c r="D4" s="46"/>
      <c r="E4" s="47"/>
      <c r="F4" s="46"/>
      <c r="G4" s="48"/>
      <c r="H4" s="48"/>
      <c r="I4" s="48"/>
      <c r="J4" s="48"/>
      <c r="K4" s="48"/>
      <c r="L4" s="46"/>
    </row>
    <row r="5" spans="1:12" ht="14.25" customHeight="1">
      <c r="A5" s="40" t="e">
        <f>#REF!&amp;#REF!</f>
        <v>#REF!</v>
      </c>
      <c r="L5" s="60" t="s">
        <v>1</v>
      </c>
    </row>
    <row r="6" spans="1:12" s="39" customFormat="1" ht="13.5" customHeight="1">
      <c r="A6" s="913" t="s">
        <v>2</v>
      </c>
      <c r="B6" s="925" t="s">
        <v>443</v>
      </c>
      <c r="C6" s="682" t="s">
        <v>59</v>
      </c>
      <c r="D6" s="682" t="s">
        <v>108</v>
      </c>
      <c r="E6" s="926" t="s">
        <v>414</v>
      </c>
      <c r="F6" s="682" t="s">
        <v>4</v>
      </c>
      <c r="G6" s="916" t="s">
        <v>415</v>
      </c>
      <c r="H6" s="916" t="s">
        <v>65</v>
      </c>
      <c r="I6" s="930" t="s">
        <v>416</v>
      </c>
      <c r="J6" s="916" t="s">
        <v>36</v>
      </c>
      <c r="K6" s="916" t="s">
        <v>37</v>
      </c>
      <c r="L6" s="682" t="s">
        <v>10</v>
      </c>
    </row>
    <row r="7" spans="1:12" s="39" customFormat="1" ht="14.25" customHeight="1">
      <c r="A7" s="683"/>
      <c r="B7" s="684"/>
      <c r="C7" s="683"/>
      <c r="D7" s="683"/>
      <c r="E7" s="927"/>
      <c r="F7" s="683"/>
      <c r="G7" s="928"/>
      <c r="H7" s="929"/>
      <c r="I7" s="928"/>
      <c r="J7" s="929"/>
      <c r="K7" s="929"/>
      <c r="L7" s="683"/>
    </row>
    <row r="8" spans="1:12" ht="18" customHeight="1">
      <c r="A8" s="52">
        <v>1</v>
      </c>
      <c r="B8" s="53"/>
      <c r="C8" s="54"/>
      <c r="D8" s="55"/>
      <c r="E8" s="56"/>
      <c r="F8" s="53"/>
      <c r="G8" s="57"/>
      <c r="H8" s="57"/>
      <c r="I8" s="57"/>
      <c r="J8" s="57"/>
      <c r="K8" s="57"/>
      <c r="L8" s="53"/>
    </row>
    <row r="9" spans="1:12" ht="18" customHeight="1">
      <c r="A9" s="58"/>
      <c r="B9" s="53"/>
      <c r="C9" s="53"/>
      <c r="D9" s="53"/>
      <c r="E9" s="56"/>
      <c r="F9" s="53"/>
      <c r="G9" s="57"/>
      <c r="H9" s="57"/>
      <c r="I9" s="57"/>
      <c r="J9" s="57"/>
      <c r="K9" s="57"/>
      <c r="L9" s="53"/>
    </row>
    <row r="10" spans="1:12" ht="18" customHeight="1">
      <c r="A10" s="58"/>
      <c r="B10" s="53"/>
      <c r="C10" s="53"/>
      <c r="D10" s="53"/>
      <c r="E10" s="56"/>
      <c r="F10" s="53"/>
      <c r="G10" s="57"/>
      <c r="H10" s="57"/>
      <c r="I10" s="57"/>
      <c r="J10" s="57"/>
      <c r="K10" s="57"/>
      <c r="L10" s="53"/>
    </row>
    <row r="11" spans="1:12" ht="18" customHeight="1">
      <c r="A11" s="58"/>
      <c r="B11" s="53"/>
      <c r="C11" s="53"/>
      <c r="D11" s="53"/>
      <c r="E11" s="56"/>
      <c r="F11" s="53"/>
      <c r="G11" s="57"/>
      <c r="H11" s="57"/>
      <c r="I11" s="57"/>
      <c r="J11" s="57"/>
      <c r="K11" s="57"/>
      <c r="L11" s="53"/>
    </row>
    <row r="12" spans="1:12" ht="18" customHeight="1">
      <c r="A12" s="58"/>
      <c r="B12" s="53"/>
      <c r="C12" s="53"/>
      <c r="D12" s="53"/>
      <c r="E12" s="56"/>
      <c r="F12" s="53"/>
      <c r="G12" s="57"/>
      <c r="H12" s="57"/>
      <c r="I12" s="57"/>
      <c r="J12" s="57"/>
      <c r="K12" s="57"/>
      <c r="L12" s="53"/>
    </row>
    <row r="13" spans="1:12" ht="18" customHeight="1">
      <c r="A13" s="58"/>
      <c r="B13" s="53"/>
      <c r="C13" s="53"/>
      <c r="D13" s="53"/>
      <c r="E13" s="56"/>
      <c r="F13" s="53"/>
      <c r="G13" s="57"/>
      <c r="H13" s="57"/>
      <c r="I13" s="57"/>
      <c r="J13" s="57"/>
      <c r="K13" s="57"/>
      <c r="L13" s="53"/>
    </row>
    <row r="14" spans="1:12" ht="18" customHeight="1">
      <c r="A14" s="923" t="s">
        <v>13</v>
      </c>
      <c r="B14" s="924"/>
      <c r="C14" s="53"/>
      <c r="D14" s="53"/>
      <c r="E14" s="56"/>
      <c r="F14" s="53"/>
      <c r="G14" s="57"/>
      <c r="H14" s="57">
        <f>SUM(H8:H13)</f>
        <v>0</v>
      </c>
      <c r="I14" s="57"/>
      <c r="J14" s="57">
        <f>SUM(J8:J13)</f>
        <v>0</v>
      </c>
      <c r="K14" s="57">
        <f>IF(H14=0,0,ROUND((J14-H14)/H14*100,2))</f>
        <v>0</v>
      </c>
      <c r="L14" s="53"/>
    </row>
  </sheetData>
  <mergeCells count="13">
    <mergeCell ref="J6:J7"/>
    <mergeCell ref="K6:K7"/>
    <mergeCell ref="L6:L7"/>
    <mergeCell ref="E6:E7"/>
    <mergeCell ref="F6:F7"/>
    <mergeCell ref="G6:G7"/>
    <mergeCell ref="H6:H7"/>
    <mergeCell ref="I6:I7"/>
    <mergeCell ref="A14:B14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G11" sqref="G11"/>
    </sheetView>
  </sheetViews>
  <sheetFormatPr defaultColWidth="9" defaultRowHeight="18" customHeight="1"/>
  <cols>
    <col min="1" max="1" width="7" style="2" customWidth="1"/>
    <col min="2" max="2" width="22.5" style="3" customWidth="1"/>
    <col min="3" max="5" width="9" style="3"/>
    <col min="6" max="6" width="7.875" style="35" customWidth="1"/>
    <col min="7" max="7" width="13.125" style="4" customWidth="1"/>
    <col min="8" max="8" width="12.25" style="4" customWidth="1"/>
    <col min="9" max="9" width="9.5" style="4" customWidth="1"/>
    <col min="10" max="10" width="11.625" style="3" customWidth="1"/>
    <col min="11" max="16384" width="9" style="5"/>
  </cols>
  <sheetData>
    <row r="1" spans="1:10" ht="14.25" customHeight="1">
      <c r="A1" s="6"/>
      <c r="J1" s="7" t="str">
        <f>"表"&amp;长期负债汇总!A9</f>
        <v>表10-2</v>
      </c>
    </row>
    <row r="2" spans="1:10" ht="18" customHeight="1">
      <c r="A2" s="8" t="e">
        <f>#REF!</f>
        <v>#REF!</v>
      </c>
      <c r="B2" s="8"/>
      <c r="C2" s="8"/>
      <c r="D2" s="8"/>
      <c r="E2" s="8"/>
      <c r="F2" s="36"/>
      <c r="G2" s="9"/>
      <c r="H2" s="9"/>
      <c r="I2" s="9"/>
      <c r="J2" s="8"/>
    </row>
    <row r="3" spans="1:10" ht="18" customHeight="1">
      <c r="A3" s="10" t="e">
        <f>长期负债汇总!B9&amp;"清查评估明细表"</f>
        <v>#REF!</v>
      </c>
      <c r="B3" s="10"/>
      <c r="C3" s="10"/>
      <c r="D3" s="10"/>
      <c r="E3" s="10"/>
      <c r="F3" s="37"/>
      <c r="G3" s="11"/>
      <c r="H3" s="11"/>
      <c r="I3" s="11"/>
      <c r="J3" s="10"/>
    </row>
    <row r="4" spans="1:10" ht="12.75" customHeight="1">
      <c r="A4" s="8" t="e">
        <f>#REF!&amp;#REF!</f>
        <v>#REF!</v>
      </c>
      <c r="B4" s="8"/>
      <c r="C4" s="8"/>
      <c r="D4" s="8"/>
      <c r="E4" s="8"/>
      <c r="F4" s="36"/>
      <c r="G4" s="9"/>
      <c r="H4" s="9"/>
      <c r="I4" s="9"/>
      <c r="J4" s="8"/>
    </row>
    <row r="5" spans="1:10" ht="14.25" customHeight="1">
      <c r="A5" s="2" t="e">
        <f>#REF!&amp;#REF!</f>
        <v>#REF!</v>
      </c>
      <c r="J5" s="12" t="s">
        <v>1</v>
      </c>
    </row>
    <row r="6" spans="1:10" s="1" customFormat="1" ht="13.5" customHeight="1">
      <c r="A6" s="647" t="s">
        <v>2</v>
      </c>
      <c r="B6" s="654" t="s">
        <v>444</v>
      </c>
      <c r="C6" s="654" t="s">
        <v>120</v>
      </c>
      <c r="D6" s="654" t="s">
        <v>59</v>
      </c>
      <c r="E6" s="654" t="s">
        <v>108</v>
      </c>
      <c r="F6" s="656" t="s">
        <v>121</v>
      </c>
      <c r="G6" s="648" t="s">
        <v>65</v>
      </c>
      <c r="H6" s="648" t="s">
        <v>36</v>
      </c>
      <c r="I6" s="648" t="s">
        <v>37</v>
      </c>
      <c r="J6" s="654" t="s">
        <v>10</v>
      </c>
    </row>
    <row r="7" spans="1:10" s="1" customFormat="1" ht="14.25" customHeight="1">
      <c r="A7" s="653"/>
      <c r="B7" s="653" t="s">
        <v>417</v>
      </c>
      <c r="C7" s="653"/>
      <c r="D7" s="653"/>
      <c r="E7" s="653"/>
      <c r="F7" s="657"/>
      <c r="G7" s="650"/>
      <c r="H7" s="650"/>
      <c r="I7" s="650"/>
      <c r="J7" s="653"/>
    </row>
    <row r="8" spans="1:10" ht="18" customHeight="1">
      <c r="A8" s="26"/>
      <c r="B8" s="20"/>
      <c r="C8" s="20"/>
      <c r="D8" s="20"/>
      <c r="E8" s="20"/>
      <c r="F8" s="38"/>
      <c r="G8" s="19">
        <v>0</v>
      </c>
      <c r="H8" s="19">
        <f>G8</f>
        <v>0</v>
      </c>
      <c r="I8" s="19">
        <f>IF(G8=0,0,ROUND((H8-G8)/G8*100,2))</f>
        <v>0</v>
      </c>
      <c r="J8" s="20"/>
    </row>
    <row r="9" spans="1:10" ht="18" customHeight="1">
      <c r="A9" s="26"/>
      <c r="B9" s="20"/>
      <c r="C9" s="20"/>
      <c r="D9" s="20"/>
      <c r="E9" s="20"/>
      <c r="F9" s="38"/>
      <c r="G9" s="19"/>
      <c r="H9" s="19"/>
      <c r="I9" s="19"/>
      <c r="J9" s="20"/>
    </row>
    <row r="10" spans="1:10" ht="18" customHeight="1">
      <c r="A10" s="26"/>
      <c r="B10" s="20"/>
      <c r="C10" s="20"/>
      <c r="D10" s="20"/>
      <c r="E10" s="20"/>
      <c r="F10" s="38"/>
      <c r="G10" s="19"/>
      <c r="H10" s="19"/>
      <c r="I10" s="19"/>
      <c r="J10" s="20"/>
    </row>
    <row r="11" spans="1:10" ht="18" customHeight="1">
      <c r="A11" s="26"/>
      <c r="B11" s="20"/>
      <c r="C11" s="20"/>
      <c r="D11" s="20"/>
      <c r="E11" s="20"/>
      <c r="F11" s="38"/>
      <c r="G11" s="19"/>
      <c r="H11" s="19"/>
      <c r="I11" s="19"/>
      <c r="J11" s="20"/>
    </row>
    <row r="12" spans="1:10" ht="18" customHeight="1">
      <c r="A12" s="26"/>
      <c r="B12" s="20"/>
      <c r="C12" s="20"/>
      <c r="D12" s="20"/>
      <c r="E12" s="20"/>
      <c r="F12" s="38"/>
      <c r="G12" s="19"/>
      <c r="H12" s="19"/>
      <c r="I12" s="19"/>
      <c r="J12" s="20"/>
    </row>
    <row r="13" spans="1:10" ht="18" customHeight="1">
      <c r="A13" s="26"/>
      <c r="B13" s="20"/>
      <c r="C13" s="20"/>
      <c r="D13" s="20"/>
      <c r="E13" s="20"/>
      <c r="F13" s="38"/>
      <c r="G13" s="19"/>
      <c r="H13" s="19"/>
      <c r="I13" s="19"/>
      <c r="J13" s="20"/>
    </row>
    <row r="14" spans="1:10" ht="18" customHeight="1">
      <c r="A14" s="26"/>
      <c r="B14" s="20"/>
      <c r="C14" s="20"/>
      <c r="D14" s="20"/>
      <c r="E14" s="20"/>
      <c r="F14" s="38"/>
      <c r="G14" s="19"/>
      <c r="H14" s="19"/>
      <c r="I14" s="19"/>
      <c r="J14" s="20"/>
    </row>
    <row r="15" spans="1:10" ht="18" customHeight="1">
      <c r="A15" s="26"/>
      <c r="B15" s="20"/>
      <c r="C15" s="20"/>
      <c r="D15" s="20"/>
      <c r="E15" s="20"/>
      <c r="F15" s="38"/>
      <c r="G15" s="19"/>
      <c r="H15" s="19"/>
      <c r="I15" s="19"/>
      <c r="J15" s="20"/>
    </row>
    <row r="16" spans="1:10" ht="18" customHeight="1">
      <c r="A16" s="26"/>
      <c r="B16" s="20"/>
      <c r="C16" s="20"/>
      <c r="D16" s="20"/>
      <c r="E16" s="20"/>
      <c r="F16" s="38"/>
      <c r="G16" s="19"/>
      <c r="H16" s="19"/>
      <c r="I16" s="19"/>
      <c r="J16" s="20"/>
    </row>
    <row r="17" spans="1:10" ht="18" customHeight="1">
      <c r="A17" s="26"/>
      <c r="B17" s="20"/>
      <c r="C17" s="20"/>
      <c r="D17" s="20"/>
      <c r="E17" s="20"/>
      <c r="F17" s="38"/>
      <c r="G17" s="19"/>
      <c r="H17" s="19"/>
      <c r="I17" s="19"/>
      <c r="J17" s="20"/>
    </row>
    <row r="18" spans="1:10" ht="18" customHeight="1">
      <c r="A18" s="26"/>
      <c r="B18" s="20"/>
      <c r="C18" s="20"/>
      <c r="D18" s="20"/>
      <c r="E18" s="20"/>
      <c r="F18" s="38"/>
      <c r="G18" s="19"/>
      <c r="H18" s="19"/>
      <c r="I18" s="19"/>
      <c r="J18" s="20"/>
    </row>
    <row r="19" spans="1:10" ht="18" customHeight="1">
      <c r="A19" s="26"/>
      <c r="B19" s="20"/>
      <c r="C19" s="20"/>
      <c r="D19" s="20"/>
      <c r="E19" s="20"/>
      <c r="F19" s="38"/>
      <c r="G19" s="19"/>
      <c r="H19" s="19"/>
      <c r="I19" s="19"/>
      <c r="J19" s="20"/>
    </row>
    <row r="20" spans="1:10" ht="18" customHeight="1">
      <c r="A20" s="26"/>
      <c r="B20" s="20"/>
      <c r="C20" s="20"/>
      <c r="D20" s="20"/>
      <c r="E20" s="20"/>
      <c r="F20" s="38"/>
      <c r="G20" s="19"/>
      <c r="H20" s="19"/>
      <c r="I20" s="19"/>
      <c r="J20" s="20"/>
    </row>
    <row r="21" spans="1:10" ht="18" customHeight="1">
      <c r="A21" s="26"/>
      <c r="B21" s="20"/>
      <c r="C21" s="20"/>
      <c r="D21" s="20"/>
      <c r="E21" s="20"/>
      <c r="F21" s="38"/>
      <c r="G21" s="19"/>
      <c r="H21" s="19"/>
      <c r="I21" s="19"/>
      <c r="J21" s="20"/>
    </row>
    <row r="22" spans="1:10" ht="18" customHeight="1">
      <c r="A22" s="26"/>
      <c r="B22" s="20"/>
      <c r="C22" s="20"/>
      <c r="D22" s="20"/>
      <c r="E22" s="20"/>
      <c r="F22" s="38"/>
      <c r="G22" s="19"/>
      <c r="H22" s="19"/>
      <c r="I22" s="19"/>
      <c r="J22" s="20"/>
    </row>
    <row r="23" spans="1:10" ht="18" customHeight="1">
      <c r="A23" s="651" t="s">
        <v>13</v>
      </c>
      <c r="B23" s="652"/>
      <c r="C23" s="20"/>
      <c r="D23" s="20"/>
      <c r="E23" s="20"/>
      <c r="F23" s="38"/>
      <c r="G23" s="19">
        <f>SUM(G8:G22)</f>
        <v>0</v>
      </c>
      <c r="H23" s="19">
        <f>SUM(H8:H22)</f>
        <v>0</v>
      </c>
      <c r="I23" s="19">
        <f>IF(G23=0,0,ROUND((H23-G23)/G23*100,2))</f>
        <v>0</v>
      </c>
      <c r="J23" s="20"/>
    </row>
  </sheetData>
  <mergeCells count="11">
    <mergeCell ref="J6:J7"/>
    <mergeCell ref="E6:E7"/>
    <mergeCell ref="F6:F7"/>
    <mergeCell ref="G6:G7"/>
    <mergeCell ref="H6:H7"/>
    <mergeCell ref="I6:I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G11" sqref="G11"/>
    </sheetView>
  </sheetViews>
  <sheetFormatPr defaultColWidth="9" defaultRowHeight="18" customHeight="1"/>
  <cols>
    <col min="1" max="1" width="4.625" style="2" customWidth="1"/>
    <col min="2" max="2" width="32.375" style="3" customWidth="1"/>
    <col min="3" max="3" width="11.75" style="27" customWidth="1"/>
    <col min="4" max="4" width="16.5" style="4" customWidth="1"/>
    <col min="5" max="5" width="13.875" style="4" customWidth="1"/>
    <col min="6" max="6" width="12.125" style="4" customWidth="1"/>
    <col min="7" max="7" width="11.625" style="3" customWidth="1"/>
    <col min="8" max="16384" width="9" style="5"/>
  </cols>
  <sheetData>
    <row r="1" spans="1:7" ht="14.25" customHeight="1">
      <c r="A1" s="6"/>
      <c r="G1" s="7" t="str">
        <f>"表"&amp;长期负债汇总!A10</f>
        <v>表10-3</v>
      </c>
    </row>
    <row r="2" spans="1:7" ht="18" customHeight="1">
      <c r="A2" s="8" t="e">
        <f>#REF!</f>
        <v>#REF!</v>
      </c>
      <c r="B2" s="8"/>
      <c r="C2" s="28"/>
      <c r="D2" s="9"/>
      <c r="E2" s="9"/>
      <c r="F2" s="9"/>
      <c r="G2" s="8"/>
    </row>
    <row r="3" spans="1:7" ht="18" customHeight="1">
      <c r="A3" s="10" t="s">
        <v>445</v>
      </c>
      <c r="B3" s="10"/>
      <c r="C3" s="29"/>
      <c r="D3" s="11"/>
      <c r="E3" s="11"/>
      <c r="F3" s="11"/>
      <c r="G3" s="10"/>
    </row>
    <row r="4" spans="1:7" ht="12.75" customHeight="1">
      <c r="A4" s="8" t="e">
        <f>#REF!&amp;#REF!</f>
        <v>#REF!</v>
      </c>
      <c r="B4" s="8"/>
      <c r="C4" s="28"/>
      <c r="D4" s="9"/>
      <c r="E4" s="9"/>
      <c r="F4" s="9"/>
      <c r="G4" s="8"/>
    </row>
    <row r="5" spans="1:7" ht="14.25" customHeight="1">
      <c r="A5" s="2" t="e">
        <f>#REF!&amp;#REF!</f>
        <v>#REF!</v>
      </c>
      <c r="G5" s="12" t="s">
        <v>1</v>
      </c>
    </row>
    <row r="6" spans="1:7" s="1" customFormat="1" ht="13.5" customHeight="1">
      <c r="A6" s="647" t="s">
        <v>2</v>
      </c>
      <c r="B6" s="654" t="s">
        <v>446</v>
      </c>
      <c r="C6" s="931" t="s">
        <v>59</v>
      </c>
      <c r="D6" s="933" t="s">
        <v>16</v>
      </c>
      <c r="E6" s="648" t="s">
        <v>36</v>
      </c>
      <c r="F6" s="648" t="s">
        <v>37</v>
      </c>
      <c r="G6" s="654" t="s">
        <v>10</v>
      </c>
    </row>
    <row r="7" spans="1:7" s="1" customFormat="1" ht="14.25" customHeight="1">
      <c r="A7" s="653"/>
      <c r="B7" s="653" t="s">
        <v>417</v>
      </c>
      <c r="C7" s="932"/>
      <c r="D7" s="934"/>
      <c r="E7" s="650"/>
      <c r="F7" s="650"/>
      <c r="G7" s="653"/>
    </row>
    <row r="8" spans="1:7" ht="18" customHeight="1">
      <c r="A8" s="23"/>
      <c r="B8" s="30"/>
      <c r="C8" s="31"/>
      <c r="D8" s="32"/>
      <c r="E8" s="32"/>
      <c r="F8" s="19">
        <f>IF(D8=0,0,ROUND((E8-D8)/D8*100,2))</f>
        <v>0</v>
      </c>
      <c r="G8" s="20"/>
    </row>
    <row r="9" spans="1:7" ht="18" customHeight="1">
      <c r="A9" s="23"/>
      <c r="B9" s="30"/>
      <c r="C9" s="31"/>
      <c r="D9" s="32"/>
      <c r="E9" s="32"/>
      <c r="F9" s="19"/>
      <c r="G9" s="20"/>
    </row>
    <row r="10" spans="1:7" ht="18" customHeight="1">
      <c r="A10" s="23"/>
      <c r="B10" s="30"/>
      <c r="C10" s="31"/>
      <c r="D10" s="32"/>
      <c r="E10" s="32"/>
      <c r="F10" s="19"/>
      <c r="G10" s="20"/>
    </row>
    <row r="11" spans="1:7" ht="18" customHeight="1">
      <c r="A11" s="23"/>
      <c r="B11" s="30"/>
      <c r="C11" s="31"/>
      <c r="D11" s="32"/>
      <c r="E11" s="32"/>
      <c r="F11" s="19"/>
      <c r="G11" s="20"/>
    </row>
    <row r="12" spans="1:7" ht="18" customHeight="1">
      <c r="A12" s="23"/>
      <c r="B12" s="30"/>
      <c r="C12" s="31"/>
      <c r="D12" s="32"/>
      <c r="E12" s="32"/>
      <c r="F12" s="19"/>
      <c r="G12" s="20"/>
    </row>
    <row r="13" spans="1:7" ht="18" customHeight="1">
      <c r="A13" s="23"/>
      <c r="B13" s="30"/>
      <c r="C13" s="31"/>
      <c r="D13" s="32"/>
      <c r="E13" s="32"/>
      <c r="F13" s="19"/>
      <c r="G13" s="20"/>
    </row>
    <row r="14" spans="1:7" ht="18" customHeight="1">
      <c r="A14" s="23"/>
      <c r="B14" s="30"/>
      <c r="C14" s="31"/>
      <c r="D14" s="32"/>
      <c r="E14" s="32"/>
      <c r="F14" s="19"/>
      <c r="G14" s="20"/>
    </row>
    <row r="15" spans="1:7" ht="18" customHeight="1">
      <c r="A15" s="23"/>
      <c r="B15" s="30"/>
      <c r="C15" s="31"/>
      <c r="D15" s="33"/>
      <c r="E15" s="33"/>
      <c r="F15" s="19"/>
      <c r="G15" s="20"/>
    </row>
    <row r="16" spans="1:7" ht="18" customHeight="1">
      <c r="A16" s="26"/>
      <c r="B16" s="20"/>
      <c r="C16" s="34"/>
      <c r="D16" s="19"/>
      <c r="E16" s="19"/>
      <c r="F16" s="19"/>
      <c r="G16" s="20"/>
    </row>
    <row r="17" spans="1:7" ht="18" customHeight="1">
      <c r="A17" s="26"/>
      <c r="B17" s="20"/>
      <c r="C17" s="34"/>
      <c r="D17" s="19"/>
      <c r="E17" s="19"/>
      <c r="F17" s="19"/>
      <c r="G17" s="20"/>
    </row>
    <row r="18" spans="1:7" ht="18" customHeight="1">
      <c r="A18" s="26"/>
      <c r="B18" s="20"/>
      <c r="C18" s="34"/>
      <c r="D18" s="19"/>
      <c r="E18" s="19"/>
      <c r="F18" s="19"/>
      <c r="G18" s="20"/>
    </row>
    <row r="19" spans="1:7" ht="18" customHeight="1">
      <c r="A19" s="26"/>
      <c r="B19" s="20"/>
      <c r="C19" s="34"/>
      <c r="D19" s="19"/>
      <c r="E19" s="19"/>
      <c r="F19" s="19"/>
      <c r="G19" s="20"/>
    </row>
    <row r="20" spans="1:7" ht="18" customHeight="1">
      <c r="A20" s="26"/>
      <c r="B20" s="20"/>
      <c r="C20" s="34"/>
      <c r="D20" s="19"/>
      <c r="E20" s="19"/>
      <c r="F20" s="19"/>
      <c r="G20" s="20"/>
    </row>
    <row r="21" spans="1:7" ht="18" customHeight="1">
      <c r="A21" s="26"/>
      <c r="B21" s="20"/>
      <c r="C21" s="34"/>
      <c r="D21" s="19"/>
      <c r="E21" s="19"/>
      <c r="F21" s="19"/>
      <c r="G21" s="20"/>
    </row>
    <row r="22" spans="1:7" ht="18" customHeight="1">
      <c r="A22" s="26"/>
      <c r="B22" s="20"/>
      <c r="C22" s="34"/>
      <c r="D22" s="19"/>
      <c r="E22" s="19"/>
      <c r="F22" s="19"/>
      <c r="G22" s="20"/>
    </row>
    <row r="23" spans="1:7" ht="18" customHeight="1">
      <c r="A23" s="651" t="s">
        <v>13</v>
      </c>
      <c r="B23" s="652"/>
      <c r="C23" s="34"/>
      <c r="D23" s="19">
        <f>SUM(D8:D22)</f>
        <v>0</v>
      </c>
      <c r="E23" s="19">
        <f>SUM(E8:E22)</f>
        <v>0</v>
      </c>
      <c r="F23" s="19">
        <f>IF(D23=0,0,ROUND((E23-D23)/D23*100,2))</f>
        <v>0</v>
      </c>
      <c r="G23" s="20"/>
    </row>
  </sheetData>
  <mergeCells count="8">
    <mergeCell ref="E6:E7"/>
    <mergeCell ref="F6:F7"/>
    <mergeCell ref="G6:G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K16" sqref="K16"/>
    </sheetView>
  </sheetViews>
  <sheetFormatPr defaultColWidth="9" defaultRowHeight="18" customHeight="1"/>
  <cols>
    <col min="1" max="1" width="8.875" style="2" customWidth="1"/>
    <col min="2" max="2" width="27.125" style="3" customWidth="1"/>
    <col min="3" max="3" width="9.875" style="3" customWidth="1"/>
    <col min="4" max="4" width="16" style="4" customWidth="1"/>
    <col min="5" max="5" width="15" style="4" customWidth="1"/>
    <col min="6" max="6" width="9.5" style="4" customWidth="1"/>
    <col min="7" max="7" width="15.875" style="3" customWidth="1"/>
    <col min="8" max="16384" width="9" style="5"/>
  </cols>
  <sheetData>
    <row r="1" spans="1:7" ht="14.25" customHeight="1">
      <c r="A1" s="6"/>
      <c r="G1" s="7" t="str">
        <f>"表"&amp;长期负债汇总!A11</f>
        <v>表10-4</v>
      </c>
    </row>
    <row r="2" spans="1:7" ht="18" customHeight="1">
      <c r="A2" s="8" t="e">
        <f>#REF!</f>
        <v>#REF!</v>
      </c>
      <c r="B2" s="8"/>
      <c r="C2" s="8"/>
      <c r="D2" s="9"/>
      <c r="E2" s="9"/>
      <c r="F2" s="9"/>
      <c r="G2" s="8"/>
    </row>
    <row r="3" spans="1:7" ht="18" customHeight="1">
      <c r="A3" s="10" t="e">
        <f>长期负债汇总!B11&amp;"清查评估明细表"</f>
        <v>#REF!</v>
      </c>
      <c r="B3" s="10"/>
      <c r="C3" s="10"/>
      <c r="D3" s="11"/>
      <c r="E3" s="11"/>
      <c r="F3" s="11"/>
      <c r="G3" s="10"/>
    </row>
    <row r="4" spans="1:7" ht="12.75" customHeight="1">
      <c r="A4" s="8" t="e">
        <f>#REF!&amp;#REF!</f>
        <v>#REF!</v>
      </c>
      <c r="B4" s="8"/>
      <c r="C4" s="8"/>
      <c r="D4" s="9"/>
      <c r="E4" s="9"/>
      <c r="F4" s="9"/>
      <c r="G4" s="8"/>
    </row>
    <row r="5" spans="1:7" ht="14.25" customHeight="1">
      <c r="A5" s="2" t="e">
        <f>#REF!&amp;#REF!</f>
        <v>#REF!</v>
      </c>
      <c r="G5" s="12" t="s">
        <v>1</v>
      </c>
    </row>
    <row r="6" spans="1:7" s="1" customFormat="1" ht="13.5" customHeight="1">
      <c r="A6" s="647" t="s">
        <v>2</v>
      </c>
      <c r="B6" s="654" t="s">
        <v>50</v>
      </c>
      <c r="C6" s="654" t="s">
        <v>59</v>
      </c>
      <c r="D6" s="648" t="s">
        <v>65</v>
      </c>
      <c r="E6" s="648" t="s">
        <v>36</v>
      </c>
      <c r="F6" s="648" t="s">
        <v>37</v>
      </c>
      <c r="G6" s="654" t="s">
        <v>10</v>
      </c>
    </row>
    <row r="7" spans="1:7" s="1" customFormat="1" ht="14.25" customHeight="1">
      <c r="A7" s="653"/>
      <c r="B7" s="653" t="s">
        <v>417</v>
      </c>
      <c r="C7" s="653"/>
      <c r="D7" s="650"/>
      <c r="E7" s="650"/>
      <c r="F7" s="650"/>
      <c r="G7" s="653"/>
    </row>
    <row r="8" spans="1:7" ht="20.100000000000001" customHeight="1">
      <c r="A8" s="26"/>
      <c r="B8" s="20"/>
      <c r="C8" s="20"/>
      <c r="D8" s="19">
        <v>0</v>
      </c>
      <c r="E8" s="19">
        <f>D8</f>
        <v>0</v>
      </c>
      <c r="F8" s="19">
        <f>IF(D8=0,0,ROUND((E8-D8)/D8*100,2))</f>
        <v>0</v>
      </c>
      <c r="G8" s="20"/>
    </row>
    <row r="9" spans="1:7" ht="20.100000000000001" customHeight="1">
      <c r="A9" s="26"/>
      <c r="B9" s="20"/>
      <c r="C9" s="20"/>
      <c r="D9" s="19"/>
      <c r="E9" s="19"/>
      <c r="F9" s="19"/>
      <c r="G9" s="20"/>
    </row>
    <row r="10" spans="1:7" ht="20.100000000000001" customHeight="1">
      <c r="A10" s="26"/>
      <c r="B10" s="20"/>
      <c r="C10" s="20"/>
      <c r="D10" s="19"/>
      <c r="E10" s="19"/>
      <c r="F10" s="19"/>
      <c r="G10" s="20"/>
    </row>
    <row r="11" spans="1:7" ht="20.100000000000001" customHeight="1">
      <c r="A11" s="26"/>
      <c r="B11" s="20"/>
      <c r="C11" s="20"/>
      <c r="D11" s="19"/>
      <c r="E11" s="19"/>
      <c r="F11" s="19"/>
      <c r="G11" s="20"/>
    </row>
    <row r="12" spans="1:7" ht="20.100000000000001" customHeight="1">
      <c r="A12" s="26"/>
      <c r="B12" s="20"/>
      <c r="C12" s="20"/>
      <c r="D12" s="19"/>
      <c r="E12" s="19"/>
      <c r="F12" s="19"/>
      <c r="G12" s="20"/>
    </row>
    <row r="13" spans="1:7" ht="20.100000000000001" customHeight="1">
      <c r="A13" s="26"/>
      <c r="B13" s="20"/>
      <c r="C13" s="20"/>
      <c r="D13" s="19"/>
      <c r="E13" s="19"/>
      <c r="F13" s="19"/>
      <c r="G13" s="20"/>
    </row>
    <row r="14" spans="1:7" ht="20.100000000000001" customHeight="1">
      <c r="A14" s="26"/>
      <c r="B14" s="20"/>
      <c r="C14" s="20"/>
      <c r="D14" s="19"/>
      <c r="E14" s="19"/>
      <c r="F14" s="19"/>
      <c r="G14" s="20"/>
    </row>
    <row r="15" spans="1:7" ht="20.100000000000001" customHeight="1">
      <c r="A15" s="26"/>
      <c r="B15" s="20"/>
      <c r="C15" s="20"/>
      <c r="D15" s="19"/>
      <c r="E15" s="19"/>
      <c r="F15" s="19"/>
      <c r="G15" s="20"/>
    </row>
    <row r="16" spans="1:7" ht="20.100000000000001" customHeight="1">
      <c r="A16" s="26"/>
      <c r="B16" s="20"/>
      <c r="C16" s="20"/>
      <c r="D16" s="19"/>
      <c r="E16" s="19"/>
      <c r="F16" s="19"/>
      <c r="G16" s="20"/>
    </row>
    <row r="17" spans="1:7" ht="20.100000000000001" customHeight="1">
      <c r="A17" s="26"/>
      <c r="B17" s="20"/>
      <c r="C17" s="20"/>
      <c r="D17" s="19"/>
      <c r="E17" s="19"/>
      <c r="F17" s="19"/>
      <c r="G17" s="20"/>
    </row>
    <row r="18" spans="1:7" ht="20.100000000000001" customHeight="1">
      <c r="A18" s="26"/>
      <c r="B18" s="20"/>
      <c r="C18" s="20"/>
      <c r="D18" s="19"/>
      <c r="E18" s="19"/>
      <c r="F18" s="19"/>
      <c r="G18" s="20"/>
    </row>
    <row r="19" spans="1:7" ht="20.100000000000001" customHeight="1">
      <c r="A19" s="26"/>
      <c r="B19" s="20"/>
      <c r="C19" s="20"/>
      <c r="D19" s="19"/>
      <c r="E19" s="19"/>
      <c r="F19" s="19"/>
      <c r="G19" s="20"/>
    </row>
    <row r="20" spans="1:7" ht="20.100000000000001" customHeight="1">
      <c r="A20" s="26"/>
      <c r="B20" s="20"/>
      <c r="C20" s="20"/>
      <c r="D20" s="19"/>
      <c r="E20" s="19"/>
      <c r="F20" s="19"/>
      <c r="G20" s="20"/>
    </row>
    <row r="21" spans="1:7" ht="20.100000000000001" customHeight="1">
      <c r="A21" s="26"/>
      <c r="B21" s="20"/>
      <c r="C21" s="20"/>
      <c r="D21" s="19"/>
      <c r="E21" s="19"/>
      <c r="F21" s="19"/>
      <c r="G21" s="20"/>
    </row>
    <row r="22" spans="1:7" ht="20.100000000000001" customHeight="1">
      <c r="A22" s="26"/>
      <c r="B22" s="20"/>
      <c r="C22" s="20"/>
      <c r="D22" s="19"/>
      <c r="E22" s="19"/>
      <c r="F22" s="19"/>
      <c r="G22" s="20"/>
    </row>
    <row r="23" spans="1:7" ht="20.100000000000001" customHeight="1">
      <c r="A23" s="651" t="s">
        <v>13</v>
      </c>
      <c r="B23" s="652"/>
      <c r="C23" s="20"/>
      <c r="D23" s="19">
        <f>SUM(D8:D22)</f>
        <v>0</v>
      </c>
      <c r="E23" s="19">
        <f>SUM(E8:E22)</f>
        <v>0</v>
      </c>
      <c r="F23" s="19">
        <f>IF(D23=0,0,ROUND((E23-D23)/D23*100,2))</f>
        <v>0</v>
      </c>
      <c r="G23" s="20"/>
    </row>
  </sheetData>
  <mergeCells count="8">
    <mergeCell ref="E6:E7"/>
    <mergeCell ref="F6:F7"/>
    <mergeCell ref="G6:G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G8" sqref="G8"/>
    </sheetView>
  </sheetViews>
  <sheetFormatPr defaultColWidth="9" defaultRowHeight="18" customHeight="1"/>
  <cols>
    <col min="1" max="1" width="7.75" style="2" customWidth="1"/>
    <col min="2" max="2" width="22.5" style="3" customWidth="1"/>
    <col min="3" max="3" width="10.125" style="3" customWidth="1"/>
    <col min="4" max="4" width="16.375" style="3" customWidth="1"/>
    <col min="5" max="5" width="14.875" style="4" customWidth="1"/>
    <col min="6" max="6" width="14.625" style="4" customWidth="1"/>
    <col min="7" max="7" width="9.5" style="4" customWidth="1"/>
    <col min="8" max="8" width="11.625" style="3" customWidth="1"/>
    <col min="9" max="16384" width="9" style="5"/>
  </cols>
  <sheetData>
    <row r="1" spans="1:8" ht="14.25" customHeight="1">
      <c r="A1" s="6"/>
      <c r="H1" s="7" t="str">
        <f>"表"&amp;长期负债汇总!A12</f>
        <v>表10-5</v>
      </c>
    </row>
    <row r="2" spans="1:8" ht="18" customHeight="1">
      <c r="A2" s="8" t="e">
        <f>#REF!</f>
        <v>#REF!</v>
      </c>
      <c r="B2" s="8"/>
      <c r="C2" s="8"/>
      <c r="D2" s="8"/>
      <c r="E2" s="9"/>
      <c r="F2" s="9"/>
      <c r="G2" s="9"/>
      <c r="H2" s="8"/>
    </row>
    <row r="3" spans="1:8" ht="18" customHeight="1">
      <c r="A3" s="10" t="e">
        <f>长期负债汇总!B12&amp;"清查评估明细表"</f>
        <v>#REF!</v>
      </c>
      <c r="B3" s="10"/>
      <c r="C3" s="10"/>
      <c r="D3" s="10"/>
      <c r="E3" s="11"/>
      <c r="F3" s="11"/>
      <c r="G3" s="11"/>
      <c r="H3" s="10"/>
    </row>
    <row r="4" spans="1:8" ht="12.75" customHeight="1">
      <c r="A4" s="8" t="e">
        <f>#REF!&amp;#REF!</f>
        <v>#REF!</v>
      </c>
      <c r="B4" s="8"/>
      <c r="C4" s="8"/>
      <c r="D4" s="8"/>
      <c r="E4" s="9"/>
      <c r="F4" s="9"/>
      <c r="G4" s="9"/>
      <c r="H4" s="8"/>
    </row>
    <row r="5" spans="1:8" ht="14.25" customHeight="1">
      <c r="A5" s="2" t="e">
        <f>#REF!&amp;#REF!</f>
        <v>#REF!</v>
      </c>
      <c r="H5" s="12" t="s">
        <v>1</v>
      </c>
    </row>
    <row r="6" spans="1:8" s="1" customFormat="1" ht="13.5" customHeight="1">
      <c r="A6" s="647" t="s">
        <v>2</v>
      </c>
      <c r="B6" s="654" t="s">
        <v>50</v>
      </c>
      <c r="C6" s="654" t="s">
        <v>59</v>
      </c>
      <c r="D6" s="660" t="s">
        <v>447</v>
      </c>
      <c r="E6" s="648" t="s">
        <v>448</v>
      </c>
      <c r="F6" s="648" t="s">
        <v>36</v>
      </c>
      <c r="G6" s="648" t="s">
        <v>37</v>
      </c>
      <c r="H6" s="654" t="s">
        <v>10</v>
      </c>
    </row>
    <row r="7" spans="1:8" s="1" customFormat="1" ht="14.25" customHeight="1">
      <c r="A7" s="653"/>
      <c r="B7" s="653" t="s">
        <v>417</v>
      </c>
      <c r="C7" s="653"/>
      <c r="D7" s="653"/>
      <c r="E7" s="655"/>
      <c r="F7" s="650"/>
      <c r="G7" s="650"/>
      <c r="H7" s="653"/>
    </row>
    <row r="8" spans="1:8" ht="18" customHeight="1">
      <c r="A8" s="23"/>
      <c r="B8" s="20"/>
      <c r="C8" s="25"/>
      <c r="D8" s="20"/>
      <c r="E8" s="19"/>
      <c r="F8" s="19"/>
      <c r="G8" s="19">
        <f>IF(E8=0,0,ROUND((F8-E8)/E8*100,2))</f>
        <v>0</v>
      </c>
      <c r="H8" s="20"/>
    </row>
    <row r="9" spans="1:8" ht="18" customHeight="1">
      <c r="A9" s="23"/>
      <c r="B9" s="20"/>
      <c r="C9" s="25"/>
      <c r="D9" s="20"/>
      <c r="E9" s="19"/>
      <c r="F9" s="19"/>
      <c r="G9" s="19"/>
      <c r="H9" s="20"/>
    </row>
    <row r="10" spans="1:8" ht="18" customHeight="1">
      <c r="A10" s="23"/>
      <c r="B10" s="20"/>
      <c r="C10" s="20"/>
      <c r="D10" s="20"/>
      <c r="E10" s="19"/>
      <c r="F10" s="19"/>
      <c r="G10" s="19"/>
      <c r="H10" s="20"/>
    </row>
    <row r="11" spans="1:8" ht="18" customHeight="1">
      <c r="A11" s="23"/>
      <c r="B11" s="20"/>
      <c r="C11" s="20"/>
      <c r="D11" s="20"/>
      <c r="E11" s="19"/>
      <c r="F11" s="19"/>
      <c r="G11" s="19"/>
      <c r="H11" s="20"/>
    </row>
    <row r="12" spans="1:8" ht="18" customHeight="1">
      <c r="A12" s="23"/>
      <c r="B12" s="20"/>
      <c r="C12" s="20"/>
      <c r="D12" s="20"/>
      <c r="E12" s="19"/>
      <c r="F12" s="19"/>
      <c r="G12" s="19"/>
      <c r="H12" s="20"/>
    </row>
    <row r="13" spans="1:8" ht="18" customHeight="1">
      <c r="A13" s="23"/>
      <c r="B13" s="20"/>
      <c r="C13" s="20"/>
      <c r="D13" s="20"/>
      <c r="E13" s="19"/>
      <c r="F13" s="19"/>
      <c r="G13" s="19"/>
      <c r="H13" s="20"/>
    </row>
    <row r="14" spans="1:8" ht="18" customHeight="1">
      <c r="A14" s="23"/>
      <c r="B14" s="20"/>
      <c r="C14" s="20"/>
      <c r="D14" s="20"/>
      <c r="E14" s="19"/>
      <c r="F14" s="19"/>
      <c r="G14" s="19"/>
      <c r="H14" s="20"/>
    </row>
    <row r="15" spans="1:8" ht="18" customHeight="1">
      <c r="A15" s="23"/>
      <c r="B15" s="20"/>
      <c r="C15" s="20"/>
      <c r="D15" s="20"/>
      <c r="E15" s="19"/>
      <c r="F15" s="19"/>
      <c r="G15" s="19"/>
      <c r="H15" s="20"/>
    </row>
    <row r="16" spans="1:8" ht="18" customHeight="1">
      <c r="A16" s="23"/>
      <c r="B16" s="20"/>
      <c r="C16" s="20"/>
      <c r="D16" s="20"/>
      <c r="E16" s="19"/>
      <c r="F16" s="19"/>
      <c r="G16" s="19"/>
      <c r="H16" s="20"/>
    </row>
    <row r="17" spans="1:8" ht="18" customHeight="1">
      <c r="A17" s="23"/>
      <c r="B17" s="20"/>
      <c r="C17" s="20"/>
      <c r="D17" s="20"/>
      <c r="E17" s="19"/>
      <c r="F17" s="19"/>
      <c r="G17" s="19"/>
      <c r="H17" s="20"/>
    </row>
    <row r="18" spans="1:8" ht="18" customHeight="1">
      <c r="A18" s="23"/>
      <c r="B18" s="20"/>
      <c r="C18" s="20"/>
      <c r="D18" s="20"/>
      <c r="E18" s="19"/>
      <c r="F18" s="19"/>
      <c r="G18" s="19"/>
      <c r="H18" s="20"/>
    </row>
    <row r="19" spans="1:8" ht="18" customHeight="1">
      <c r="A19" s="23"/>
      <c r="B19" s="20"/>
      <c r="C19" s="20"/>
      <c r="D19" s="20"/>
      <c r="E19" s="19"/>
      <c r="F19" s="19"/>
      <c r="G19" s="19"/>
      <c r="H19" s="20"/>
    </row>
    <row r="20" spans="1:8" ht="18" customHeight="1">
      <c r="A20" s="23"/>
      <c r="B20" s="20"/>
      <c r="C20" s="20"/>
      <c r="D20" s="20"/>
      <c r="E20" s="19"/>
      <c r="F20" s="19"/>
      <c r="G20" s="19"/>
      <c r="H20" s="20"/>
    </row>
    <row r="21" spans="1:8" ht="18" customHeight="1">
      <c r="A21" s="23"/>
      <c r="B21" s="20"/>
      <c r="C21" s="20"/>
      <c r="D21" s="20"/>
      <c r="E21" s="19"/>
      <c r="F21" s="19"/>
      <c r="G21" s="19"/>
      <c r="H21" s="20"/>
    </row>
    <row r="22" spans="1:8" ht="18" customHeight="1">
      <c r="A22" s="23"/>
      <c r="B22" s="20"/>
      <c r="C22" s="20"/>
      <c r="D22" s="20"/>
      <c r="E22" s="19"/>
      <c r="F22" s="19"/>
      <c r="G22" s="19"/>
      <c r="H22" s="20"/>
    </row>
    <row r="23" spans="1:8" ht="18" customHeight="1">
      <c r="A23" s="651" t="s">
        <v>13</v>
      </c>
      <c r="B23" s="652"/>
      <c r="C23" s="20"/>
      <c r="D23" s="20"/>
      <c r="E23" s="19">
        <f>SUM(E8:E22)</f>
        <v>0</v>
      </c>
      <c r="F23" s="19">
        <f>SUM(F8:F22)</f>
        <v>0</v>
      </c>
      <c r="G23" s="19">
        <f>IF(E23=0,0,ROUND((F23-E23)/E23*100,2))</f>
        <v>0</v>
      </c>
      <c r="H23" s="20"/>
    </row>
  </sheetData>
  <mergeCells count="9">
    <mergeCell ref="E6:E7"/>
    <mergeCell ref="F6:F7"/>
    <mergeCell ref="G6:G7"/>
    <mergeCell ref="H6:H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G23"/>
  <sheetViews>
    <sheetView workbookViewId="0">
      <selection activeCell="E12" sqref="E12"/>
    </sheetView>
  </sheetViews>
  <sheetFormatPr defaultColWidth="9" defaultRowHeight="18" customHeight="1"/>
  <cols>
    <col min="1" max="1" width="6.25" style="2" customWidth="1"/>
    <col min="2" max="2" width="14.5" style="3" customWidth="1"/>
    <col min="3" max="3" width="11.375" style="3" customWidth="1"/>
    <col min="4" max="4" width="19.875" style="4" customWidth="1"/>
    <col min="5" max="5" width="18.125" style="4" customWidth="1"/>
    <col min="6" max="6" width="13" style="4" customWidth="1"/>
    <col min="7" max="7" width="11.625" style="3" customWidth="1"/>
    <col min="8" max="8" width="9" style="5"/>
    <col min="9" max="9" width="14.375" style="5" customWidth="1"/>
    <col min="10" max="10" width="12.25" style="5" customWidth="1"/>
    <col min="11" max="11" width="9.75" style="5" customWidth="1"/>
    <col min="12" max="12" width="10.5" style="5" customWidth="1"/>
    <col min="13" max="13" width="9" style="5"/>
    <col min="14" max="14" width="12.25" style="5" customWidth="1"/>
    <col min="15" max="15" width="9.75" style="5" customWidth="1"/>
    <col min="16" max="16" width="10.5" style="5" customWidth="1"/>
    <col min="17" max="16384" width="9" style="5"/>
  </cols>
  <sheetData>
    <row r="1" spans="1:7" ht="14.25" customHeight="1">
      <c r="A1" s="6"/>
      <c r="G1" s="7" t="str">
        <f>"表"&amp;长期负债汇总!A12</f>
        <v>表10-5</v>
      </c>
    </row>
    <row r="2" spans="1:7" ht="18" customHeight="1">
      <c r="A2" s="8" t="e">
        <f>#REF!</f>
        <v>#REF!</v>
      </c>
      <c r="B2" s="8"/>
      <c r="C2" s="8"/>
      <c r="D2" s="9"/>
      <c r="E2" s="9"/>
      <c r="F2" s="9"/>
      <c r="G2" s="8"/>
    </row>
    <row r="3" spans="1:7" ht="18" customHeight="1">
      <c r="A3" s="10" t="e">
        <f>长期负债汇总!B12&amp;"清查评估明细表"</f>
        <v>#REF!</v>
      </c>
      <c r="B3" s="10"/>
      <c r="C3" s="10"/>
      <c r="D3" s="11"/>
      <c r="E3" s="11"/>
      <c r="F3" s="11"/>
      <c r="G3" s="10"/>
    </row>
    <row r="4" spans="1:7" ht="12.75" customHeight="1">
      <c r="A4" s="8" t="e">
        <f>#REF!&amp;#REF!</f>
        <v>#REF!</v>
      </c>
      <c r="B4" s="8"/>
      <c r="C4" s="8"/>
      <c r="D4" s="9"/>
      <c r="E4" s="9"/>
      <c r="F4" s="9"/>
      <c r="G4" s="8"/>
    </row>
    <row r="5" spans="1:7" ht="14.25" customHeight="1">
      <c r="A5" s="2" t="e">
        <f>#REF!&amp;#REF!</f>
        <v>#REF!</v>
      </c>
      <c r="G5" s="12" t="s">
        <v>1</v>
      </c>
    </row>
    <row r="6" spans="1:7" s="1" customFormat="1" ht="13.5" customHeight="1">
      <c r="A6" s="647" t="s">
        <v>2</v>
      </c>
      <c r="B6" s="654" t="s">
        <v>449</v>
      </c>
      <c r="C6" s="654" t="s">
        <v>59</v>
      </c>
      <c r="D6" s="648" t="s">
        <v>65</v>
      </c>
      <c r="E6" s="648" t="s">
        <v>36</v>
      </c>
      <c r="F6" s="648" t="s">
        <v>37</v>
      </c>
      <c r="G6" s="654" t="s">
        <v>10</v>
      </c>
    </row>
    <row r="7" spans="1:7" s="1" customFormat="1" ht="14.25" customHeight="1">
      <c r="A7" s="720"/>
      <c r="B7" s="720" t="s">
        <v>417</v>
      </c>
      <c r="C7" s="653"/>
      <c r="D7" s="650"/>
      <c r="E7" s="650"/>
      <c r="F7" s="650"/>
      <c r="G7" s="653"/>
    </row>
    <row r="8" spans="1:7" ht="18" customHeight="1">
      <c r="A8" s="16">
        <v>1</v>
      </c>
      <c r="B8" s="17"/>
      <c r="C8" s="18"/>
      <c r="D8" s="19"/>
      <c r="E8" s="19"/>
      <c r="F8" s="19">
        <v>0</v>
      </c>
      <c r="G8" s="20"/>
    </row>
    <row r="9" spans="1:7" ht="18" customHeight="1">
      <c r="A9" s="21"/>
      <c r="B9" s="21"/>
      <c r="C9" s="22"/>
      <c r="D9" s="19"/>
      <c r="E9" s="19"/>
      <c r="F9" s="19"/>
      <c r="G9" s="20"/>
    </row>
    <row r="10" spans="1:7" ht="18" customHeight="1">
      <c r="A10" s="21"/>
      <c r="B10" s="21"/>
      <c r="C10" s="22"/>
      <c r="D10" s="19"/>
      <c r="E10" s="19"/>
      <c r="F10" s="19"/>
      <c r="G10" s="20"/>
    </row>
    <row r="11" spans="1:7" ht="18" customHeight="1">
      <c r="A11" s="21"/>
      <c r="B11" s="21"/>
      <c r="C11" s="22"/>
      <c r="D11" s="19"/>
      <c r="E11" s="19"/>
      <c r="F11" s="19"/>
      <c r="G11" s="20"/>
    </row>
    <row r="12" spans="1:7" ht="18" customHeight="1">
      <c r="A12" s="21"/>
      <c r="B12" s="17"/>
      <c r="C12" s="22"/>
      <c r="D12" s="19"/>
      <c r="E12" s="19"/>
      <c r="F12" s="19"/>
      <c r="G12" s="20"/>
    </row>
    <row r="13" spans="1:7" ht="18" customHeight="1">
      <c r="A13" s="21"/>
      <c r="B13" s="17"/>
      <c r="C13" s="22"/>
      <c r="D13" s="19"/>
      <c r="E13" s="19"/>
      <c r="F13" s="19"/>
      <c r="G13" s="20"/>
    </row>
    <row r="14" spans="1:7" ht="18" customHeight="1">
      <c r="A14" s="21"/>
      <c r="B14" s="17"/>
      <c r="C14" s="22"/>
      <c r="D14" s="19"/>
      <c r="E14" s="19"/>
      <c r="F14" s="19"/>
      <c r="G14" s="20"/>
    </row>
    <row r="15" spans="1:7" ht="18" customHeight="1">
      <c r="A15" s="21"/>
      <c r="B15" s="17"/>
      <c r="C15" s="22"/>
      <c r="D15" s="19"/>
      <c r="E15" s="19"/>
      <c r="F15" s="19"/>
      <c r="G15" s="20"/>
    </row>
    <row r="16" spans="1:7" ht="18" customHeight="1">
      <c r="A16" s="21"/>
      <c r="B16" s="17"/>
      <c r="C16" s="22"/>
      <c r="D16" s="19"/>
      <c r="E16" s="19"/>
      <c r="F16" s="19"/>
      <c r="G16" s="20"/>
    </row>
    <row r="17" spans="1:7" ht="18" customHeight="1">
      <c r="A17" s="21"/>
      <c r="B17" s="17"/>
      <c r="C17" s="22"/>
      <c r="D17" s="19"/>
      <c r="E17" s="19"/>
      <c r="F17" s="19"/>
      <c r="G17" s="20"/>
    </row>
    <row r="18" spans="1:7" ht="18" customHeight="1">
      <c r="A18" s="21"/>
      <c r="B18" s="17"/>
      <c r="C18" s="22"/>
      <c r="D18" s="19"/>
      <c r="E18" s="19"/>
      <c r="F18" s="19"/>
      <c r="G18" s="20"/>
    </row>
    <row r="19" spans="1:7" ht="18" customHeight="1">
      <c r="A19" s="21"/>
      <c r="B19" s="17"/>
      <c r="C19" s="22"/>
      <c r="D19" s="19"/>
      <c r="E19" s="19"/>
      <c r="F19" s="19"/>
      <c r="G19" s="20"/>
    </row>
    <row r="20" spans="1:7" ht="18" customHeight="1">
      <c r="A20" s="23"/>
      <c r="B20" s="17"/>
      <c r="C20" s="22"/>
      <c r="D20" s="19"/>
      <c r="E20" s="19"/>
      <c r="F20" s="19"/>
      <c r="G20" s="20"/>
    </row>
    <row r="21" spans="1:7" ht="18" customHeight="1">
      <c r="A21" s="23"/>
      <c r="B21" s="17"/>
      <c r="C21" s="16"/>
      <c r="D21" s="19"/>
      <c r="E21" s="19"/>
      <c r="F21" s="19"/>
      <c r="G21" s="20"/>
    </row>
    <row r="22" spans="1:7" ht="18" customHeight="1">
      <c r="A22" s="23"/>
      <c r="B22" s="17"/>
      <c r="C22" s="16"/>
      <c r="D22" s="19"/>
      <c r="E22" s="19"/>
      <c r="F22" s="19"/>
      <c r="G22" s="20"/>
    </row>
    <row r="23" spans="1:7" ht="18" customHeight="1">
      <c r="A23" s="651" t="s">
        <v>13</v>
      </c>
      <c r="B23" s="652"/>
      <c r="C23" s="20"/>
      <c r="D23" s="19">
        <f>SUM(D8:D22)</f>
        <v>0</v>
      </c>
      <c r="E23" s="19">
        <f>SUM(E8:E22)</f>
        <v>0</v>
      </c>
      <c r="F23" s="19">
        <f>IF(D23=0,0,ROUND((E23-D23)/D23*100,2))</f>
        <v>0</v>
      </c>
      <c r="G23" s="20"/>
    </row>
  </sheetData>
  <mergeCells count="8">
    <mergeCell ref="E6:E7"/>
    <mergeCell ref="F6:F7"/>
    <mergeCell ref="G6:G7"/>
    <mergeCell ref="A23:B23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05555555555596" bottom="1.02291666666667" header="0.35416666666666702" footer="0.31388888888888899"/>
  <pageSetup paperSize="9" fitToHeight="0" orientation="landscape" useFirstPageNumber="1" errors="NA" r:id="rId1"/>
  <headerFooter alignWithMargins="0">
    <oddFooter>&amp;L&amp;10资产占有单位填表人： 肖莹
填表日期：2015年3月2日&amp;C&amp;10注册资产评估师：丰玉玲、喻高仕 &amp;R&amp;10共&amp;"Times New Roman,常规"&amp;N&amp;"宋体,常规"页  第&amp;P页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9" sqref="D9"/>
    </sheetView>
  </sheetViews>
  <sheetFormatPr defaultColWidth="9" defaultRowHeight="18" customHeight="1"/>
  <cols>
    <col min="1" max="1" width="4.5" style="2" customWidth="1"/>
    <col min="2" max="2" width="23.5" style="3" customWidth="1"/>
    <col min="3" max="4" width="11.5" style="3" customWidth="1"/>
    <col min="5" max="5" width="8.625" style="35" hidden="1" customWidth="1"/>
    <col min="6" max="7" width="18.5" style="4" customWidth="1"/>
    <col min="8" max="8" width="9.5" style="4" customWidth="1"/>
    <col min="9" max="9" width="15.375" style="3" customWidth="1"/>
    <col min="10" max="16384" width="9" style="5"/>
  </cols>
  <sheetData>
    <row r="1" spans="1:9" ht="14.25" customHeight="1">
      <c r="A1" s="6"/>
      <c r="I1" s="7" t="e">
        <f>"表"&amp;#REF!</f>
        <v>#REF!</v>
      </c>
    </row>
    <row r="2" spans="1:9" ht="18" customHeight="1">
      <c r="A2" s="8" t="e">
        <f>#REF!</f>
        <v>#REF!</v>
      </c>
      <c r="B2" s="8"/>
      <c r="C2" s="8"/>
      <c r="D2" s="8"/>
      <c r="E2" s="36"/>
      <c r="F2" s="9"/>
      <c r="G2" s="9"/>
      <c r="H2" s="9"/>
      <c r="I2" s="8"/>
    </row>
    <row r="3" spans="1:9" ht="18" customHeight="1">
      <c r="A3" s="10" t="e">
        <f>#REF!&amp;"清查评估明细表"</f>
        <v>#REF!</v>
      </c>
      <c r="B3" s="10"/>
      <c r="C3" s="10"/>
      <c r="D3" s="10"/>
      <c r="E3" s="37"/>
      <c r="F3" s="11"/>
      <c r="G3" s="11"/>
      <c r="H3" s="11"/>
      <c r="I3" s="10"/>
    </row>
    <row r="4" spans="1:9" ht="12.75" customHeight="1">
      <c r="A4" s="608" t="e">
        <f>#REF!&amp;#REF!</f>
        <v>#REF!</v>
      </c>
      <c r="B4" s="608"/>
      <c r="C4" s="608"/>
      <c r="D4" s="608"/>
      <c r="E4" s="609"/>
      <c r="F4" s="610"/>
      <c r="G4" s="610"/>
      <c r="H4" s="610"/>
      <c r="I4" s="608"/>
    </row>
    <row r="5" spans="1:9" ht="14.25" customHeight="1">
      <c r="A5" s="87" t="e">
        <f>#REF!&amp;#REF!</f>
        <v>#REF!</v>
      </c>
      <c r="B5" s="110"/>
      <c r="C5" s="110"/>
      <c r="D5" s="110"/>
      <c r="E5" s="611"/>
      <c r="F5" s="111"/>
      <c r="G5" s="111"/>
      <c r="H5" s="111"/>
      <c r="I5" s="607" t="s">
        <v>1</v>
      </c>
    </row>
    <row r="6" spans="1:9" s="1" customFormat="1" ht="13.5" customHeight="1">
      <c r="A6" s="664" t="s">
        <v>2</v>
      </c>
      <c r="B6" s="666" t="s">
        <v>50</v>
      </c>
      <c r="C6" s="666" t="s">
        <v>51</v>
      </c>
      <c r="D6" s="666" t="s">
        <v>52</v>
      </c>
      <c r="E6" s="667" t="s">
        <v>53</v>
      </c>
      <c r="F6" s="669" t="s">
        <v>54</v>
      </c>
      <c r="G6" s="669" t="s">
        <v>55</v>
      </c>
      <c r="H6" s="669" t="s">
        <v>56</v>
      </c>
      <c r="I6" s="666" t="s">
        <v>10</v>
      </c>
    </row>
    <row r="7" spans="1:9" s="1" customFormat="1" ht="14.25" customHeight="1">
      <c r="A7" s="665"/>
      <c r="B7" s="665"/>
      <c r="C7" s="665"/>
      <c r="D7" s="665"/>
      <c r="E7" s="668"/>
      <c r="F7" s="670"/>
      <c r="G7" s="670"/>
      <c r="H7" s="670"/>
      <c r="I7" s="665"/>
    </row>
    <row r="8" spans="1:9" ht="18" customHeight="1">
      <c r="A8" s="76">
        <v>1</v>
      </c>
      <c r="B8" s="612"/>
      <c r="C8" s="613"/>
      <c r="D8" s="613"/>
      <c r="E8" s="614"/>
      <c r="F8" s="117"/>
      <c r="G8" s="117">
        <f>F8</f>
        <v>0</v>
      </c>
      <c r="H8" s="117">
        <f>IF(F8=0,0,ROUND((G8-F8)/F8*100,2))</f>
        <v>0</v>
      </c>
      <c r="I8" s="218"/>
    </row>
    <row r="9" spans="1:9" ht="18" customHeight="1">
      <c r="A9" s="76">
        <v>2</v>
      </c>
      <c r="B9" s="612"/>
      <c r="C9" s="613"/>
      <c r="D9" s="613"/>
      <c r="E9" s="614"/>
      <c r="F9" s="117"/>
      <c r="G9" s="117">
        <f t="shared" ref="G9:G11" si="0">F9</f>
        <v>0</v>
      </c>
      <c r="H9" s="117">
        <f t="shared" ref="H9:H16" si="1">IF(F9=0,0,ROUND((G9-F9)/F9*100,2))</f>
        <v>0</v>
      </c>
      <c r="I9" s="73"/>
    </row>
    <row r="10" spans="1:9" ht="18" customHeight="1">
      <c r="A10" s="76">
        <v>3</v>
      </c>
      <c r="B10" s="612"/>
      <c r="C10" s="613"/>
      <c r="D10" s="613"/>
      <c r="E10" s="614"/>
      <c r="F10" s="117"/>
      <c r="G10" s="117">
        <f t="shared" si="0"/>
        <v>0</v>
      </c>
      <c r="H10" s="117">
        <f t="shared" si="1"/>
        <v>0</v>
      </c>
      <c r="I10" s="73"/>
    </row>
    <row r="11" spans="1:9" ht="18" customHeight="1">
      <c r="A11" s="76">
        <v>4</v>
      </c>
      <c r="B11" s="612"/>
      <c r="C11" s="613"/>
      <c r="D11" s="613"/>
      <c r="E11" s="614"/>
      <c r="F11" s="117"/>
      <c r="G11" s="117">
        <f t="shared" si="0"/>
        <v>0</v>
      </c>
      <c r="H11" s="117">
        <f t="shared" si="1"/>
        <v>0</v>
      </c>
      <c r="I11" s="73"/>
    </row>
    <row r="12" spans="1:9" ht="18" customHeight="1">
      <c r="A12" s="76"/>
      <c r="B12" s="73"/>
      <c r="C12" s="615"/>
      <c r="D12" s="615"/>
      <c r="E12" s="614"/>
      <c r="F12" s="117"/>
      <c r="G12" s="117"/>
      <c r="H12" s="117"/>
      <c r="I12" s="73"/>
    </row>
    <row r="13" spans="1:9" ht="18" customHeight="1">
      <c r="A13" s="76"/>
      <c r="B13" s="73"/>
      <c r="C13" s="73"/>
      <c r="D13" s="73"/>
      <c r="E13" s="614"/>
      <c r="F13" s="117"/>
      <c r="G13" s="117"/>
      <c r="H13" s="117"/>
      <c r="I13" s="73"/>
    </row>
    <row r="14" spans="1:9" ht="18" customHeight="1">
      <c r="A14" s="76"/>
      <c r="B14" s="73"/>
      <c r="C14" s="73"/>
      <c r="D14" s="73"/>
      <c r="E14" s="614"/>
      <c r="F14" s="117"/>
      <c r="G14" s="117"/>
      <c r="H14" s="117"/>
      <c r="I14" s="73"/>
    </row>
    <row r="15" spans="1:9" ht="18" customHeight="1">
      <c r="A15" s="76"/>
      <c r="B15" s="73"/>
      <c r="C15" s="73"/>
      <c r="D15" s="73"/>
      <c r="E15" s="614"/>
      <c r="F15" s="117"/>
      <c r="G15" s="117"/>
      <c r="H15" s="117"/>
      <c r="I15" s="73"/>
    </row>
    <row r="16" spans="1:9" ht="18" customHeight="1">
      <c r="A16" s="662" t="s">
        <v>13</v>
      </c>
      <c r="B16" s="663"/>
      <c r="C16" s="73"/>
      <c r="D16" s="73"/>
      <c r="E16" s="614"/>
      <c r="F16" s="117">
        <f>SUM(F8:F15)</f>
        <v>0</v>
      </c>
      <c r="G16" s="117">
        <f>SUM(G8:G15)</f>
        <v>0</v>
      </c>
      <c r="H16" s="117">
        <f t="shared" si="1"/>
        <v>0</v>
      </c>
      <c r="I16" s="73"/>
    </row>
  </sheetData>
  <mergeCells count="10">
    <mergeCell ref="E6:E7"/>
    <mergeCell ref="F6:F7"/>
    <mergeCell ref="G6:G7"/>
    <mergeCell ref="H6:H7"/>
    <mergeCell ref="I6:I7"/>
    <mergeCell ref="A16:B16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 彭慧玲
填表日期：2020年4月28日&amp;C&amp;10注册资产评估师：陈朝辉、黄新林&amp;R&amp;10共&amp;"Times New Roman"&amp;N&amp;"宋体"页  第&amp;P页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E11" sqref="E11"/>
    </sheetView>
  </sheetViews>
  <sheetFormatPr defaultColWidth="9" defaultRowHeight="18" customHeight="1"/>
  <cols>
    <col min="1" max="1" width="4.25" style="2" customWidth="1"/>
    <col min="2" max="2" width="36.375" style="3" customWidth="1"/>
    <col min="3" max="3" width="10.875" style="86" hidden="1" customWidth="1"/>
    <col min="4" max="4" width="10.125" style="86" customWidth="1"/>
    <col min="5" max="5" width="8.125" style="86" customWidth="1"/>
    <col min="6" max="6" width="14.125" style="594" customWidth="1"/>
    <col min="7" max="7" width="13.125" style="594" customWidth="1"/>
    <col min="8" max="8" width="13.5" style="4" customWidth="1"/>
    <col min="9" max="9" width="15.5" style="3" customWidth="1"/>
    <col min="10" max="10" width="5.25" style="5" hidden="1" customWidth="1"/>
    <col min="11" max="11" width="22.25" style="5" customWidth="1"/>
    <col min="12" max="16384" width="9" style="5"/>
  </cols>
  <sheetData>
    <row r="1" spans="1:10" ht="14.25" customHeight="1">
      <c r="A1" s="6"/>
      <c r="I1" s="7" t="e">
        <f>"表"&amp;#REF!</f>
        <v>#REF!</v>
      </c>
    </row>
    <row r="2" spans="1:10" ht="18" customHeight="1">
      <c r="A2" s="671" t="e">
        <f>#REF!</f>
        <v>#REF!</v>
      </c>
      <c r="B2" s="671"/>
      <c r="C2" s="671"/>
      <c r="D2" s="671"/>
      <c r="E2" s="671"/>
      <c r="F2" s="672"/>
      <c r="G2" s="672"/>
      <c r="H2" s="671"/>
      <c r="I2" s="671"/>
    </row>
    <row r="3" spans="1:10" ht="18" customHeight="1">
      <c r="A3" s="658" t="e">
        <f>#REF!&amp;"清查评估明细表"</f>
        <v>#REF!</v>
      </c>
      <c r="B3" s="658"/>
      <c r="C3" s="658"/>
      <c r="D3" s="658"/>
      <c r="E3" s="658"/>
      <c r="F3" s="673"/>
      <c r="G3" s="673"/>
      <c r="H3" s="658"/>
      <c r="I3" s="658"/>
    </row>
    <row r="4" spans="1:10" ht="19.5" customHeight="1">
      <c r="A4" s="674" t="e">
        <f>#REF!</f>
        <v>#REF!</v>
      </c>
      <c r="B4" s="674"/>
      <c r="C4" s="674"/>
      <c r="D4" s="674"/>
      <c r="E4" s="674"/>
      <c r="F4" s="675"/>
      <c r="G4" s="675"/>
      <c r="H4" s="674"/>
      <c r="I4" s="674"/>
    </row>
    <row r="5" spans="1:10" ht="19.5" customHeight="1">
      <c r="A5" s="87" t="e">
        <f>#REF!&amp;#REF!</f>
        <v>#REF!</v>
      </c>
      <c r="B5" s="87"/>
      <c r="C5" s="595"/>
      <c r="D5" s="595"/>
      <c r="E5" s="595"/>
      <c r="F5" s="596"/>
      <c r="G5" s="596"/>
      <c r="H5" s="111"/>
      <c r="I5" s="607" t="s">
        <v>1</v>
      </c>
    </row>
    <row r="6" spans="1:10" s="1" customFormat="1" ht="19.5" customHeight="1">
      <c r="A6" s="678" t="s">
        <v>2</v>
      </c>
      <c r="B6" s="679" t="s">
        <v>57</v>
      </c>
      <c r="C6" s="679" t="s">
        <v>58</v>
      </c>
      <c r="D6" s="679" t="s">
        <v>59</v>
      </c>
      <c r="E6" s="679" t="s">
        <v>60</v>
      </c>
      <c r="F6" s="680" t="s">
        <v>61</v>
      </c>
      <c r="G6" s="680" t="s">
        <v>8</v>
      </c>
      <c r="H6" s="681" t="s">
        <v>9</v>
      </c>
      <c r="I6" s="679" t="s">
        <v>10</v>
      </c>
    </row>
    <row r="7" spans="1:10" s="1" customFormat="1" ht="19.5" customHeight="1">
      <c r="A7" s="679"/>
      <c r="B7" s="679"/>
      <c r="C7" s="679"/>
      <c r="D7" s="679"/>
      <c r="E7" s="679"/>
      <c r="F7" s="680"/>
      <c r="G7" s="680"/>
      <c r="H7" s="681"/>
      <c r="I7" s="679"/>
    </row>
    <row r="8" spans="1:10" s="1" customFormat="1" ht="19.5" customHeight="1">
      <c r="A8" s="580"/>
      <c r="B8" s="598"/>
      <c r="C8" s="580"/>
      <c r="D8" s="599"/>
      <c r="E8" s="597"/>
      <c r="F8" s="600"/>
      <c r="G8" s="600">
        <f>F8</f>
        <v>0</v>
      </c>
      <c r="H8" s="601">
        <f>IF(F8=0,0,ROUND((G8-F8)/F8*100,2))</f>
        <v>0</v>
      </c>
      <c r="I8" s="580"/>
    </row>
    <row r="9" spans="1:10" s="1" customFormat="1" ht="19.5" customHeight="1">
      <c r="A9" s="580"/>
      <c r="B9" s="598"/>
      <c r="C9" s="580"/>
      <c r="D9" s="599"/>
      <c r="E9" s="597"/>
      <c r="F9" s="600"/>
      <c r="G9" s="600">
        <f>F9</f>
        <v>0</v>
      </c>
      <c r="H9" s="601">
        <f>IF(F9=0,0,ROUND((G9-F9)/F9*100,2))</f>
        <v>0</v>
      </c>
      <c r="I9" s="580"/>
    </row>
    <row r="10" spans="1:10" s="1" customFormat="1" ht="19.5" customHeight="1">
      <c r="A10" s="580"/>
      <c r="B10" s="140"/>
      <c r="C10" s="580"/>
      <c r="D10" s="599"/>
      <c r="E10" s="597"/>
      <c r="F10" s="144"/>
      <c r="G10" s="597"/>
      <c r="H10" s="601"/>
      <c r="I10" s="580"/>
    </row>
    <row r="11" spans="1:10" s="1" customFormat="1" ht="19.5" customHeight="1">
      <c r="A11" s="580"/>
      <c r="B11" s="598"/>
      <c r="C11" s="580"/>
      <c r="D11" s="597"/>
      <c r="E11" s="597"/>
      <c r="F11" s="597"/>
      <c r="G11" s="597"/>
      <c r="H11" s="601"/>
      <c r="I11" s="580"/>
    </row>
    <row r="12" spans="1:10" s="1" customFormat="1" ht="19.5" customHeight="1">
      <c r="A12" s="580"/>
      <c r="B12" s="602"/>
      <c r="C12" s="580"/>
      <c r="D12" s="597"/>
      <c r="E12" s="589"/>
      <c r="F12" s="597"/>
      <c r="G12" s="597"/>
      <c r="H12" s="601"/>
      <c r="I12" s="580"/>
    </row>
    <row r="13" spans="1:10" s="1" customFormat="1" ht="13.5" customHeight="1">
      <c r="A13" s="676" t="s">
        <v>62</v>
      </c>
      <c r="B13" s="677"/>
      <c r="C13" s="580"/>
      <c r="D13" s="603"/>
      <c r="E13" s="580"/>
      <c r="F13" s="604">
        <f>SUM(F8:F12)</f>
        <v>0</v>
      </c>
      <c r="G13" s="604">
        <f>SUM(G8:G12)</f>
        <v>0</v>
      </c>
      <c r="H13" s="601">
        <f>IF(F13=0,0,ROUND((G13-F13)/F13*100,2))</f>
        <v>0</v>
      </c>
      <c r="I13" s="580"/>
    </row>
    <row r="14" spans="1:10" s="1" customFormat="1" ht="13.5" customHeight="1">
      <c r="A14" s="676" t="s">
        <v>63</v>
      </c>
      <c r="B14" s="677"/>
      <c r="C14" s="580"/>
      <c r="D14" s="603"/>
      <c r="E14" s="580"/>
      <c r="F14" s="604">
        <v>0</v>
      </c>
      <c r="G14" s="604">
        <v>0</v>
      </c>
      <c r="H14" s="585">
        <f t="shared" ref="H14" si="0">IF(F14=0,0,(G14-F14)/F14)</f>
        <v>0</v>
      </c>
      <c r="I14" s="580"/>
    </row>
    <row r="15" spans="1:10" ht="13.5" customHeight="1">
      <c r="A15" s="676" t="s">
        <v>13</v>
      </c>
      <c r="B15" s="677"/>
      <c r="C15" s="605"/>
      <c r="D15" s="605"/>
      <c r="E15" s="605"/>
      <c r="F15" s="604">
        <f>F13-F14</f>
        <v>0</v>
      </c>
      <c r="G15" s="604">
        <f>G13-G14</f>
        <v>0</v>
      </c>
      <c r="H15" s="601">
        <f>IF(F15=0,0,ROUND((G15-F15)/F15*100,2))</f>
        <v>0</v>
      </c>
      <c r="I15" s="580"/>
      <c r="J15" s="5">
        <f>SUM(J13:J14)</f>
        <v>0</v>
      </c>
    </row>
    <row r="17" spans="5:5" ht="18" customHeight="1">
      <c r="E17" s="606"/>
    </row>
  </sheetData>
  <autoFilter ref="A7:J15"/>
  <mergeCells count="15">
    <mergeCell ref="A15:B15"/>
    <mergeCell ref="A6:A7"/>
    <mergeCell ref="B6:B7"/>
    <mergeCell ref="C6:C7"/>
    <mergeCell ref="D6:D7"/>
    <mergeCell ref="A2:I2"/>
    <mergeCell ref="A3:I3"/>
    <mergeCell ref="A4:I4"/>
    <mergeCell ref="A13:B13"/>
    <mergeCell ref="A14:B14"/>
    <mergeCell ref="E6:E7"/>
    <mergeCell ref="F6:F7"/>
    <mergeCell ref="G6:G7"/>
    <mergeCell ref="H6:H7"/>
    <mergeCell ref="I6:I7"/>
  </mergeCells>
  <phoneticPr fontId="41" type="noConversion"/>
  <printOptions horizontalCentered="1"/>
  <pageMargins left="0.35416666666666702" right="0.35416666666666702" top="0.66874999999999996" bottom="1.0236111111111099" header="0.35416666666666702" footer="0.31458333333333299"/>
  <pageSetup paperSize="9" fitToHeight="0" orientation="landscape" useFirstPageNumber="1" errors="NA"/>
  <headerFooter alignWithMargins="0">
    <oddFooter>&amp;L&amp;10资产占有单位填表人：徐文锋
填表日期：2020年11月13日&amp;C&amp;10资产评估师：丰玉玲、王青贻&amp;R&amp;10共&amp;"Times New Roman"&amp;N&amp;"宋体"页  第&amp;P页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H14"/>
  <sheetViews>
    <sheetView workbookViewId="0">
      <selection activeCell="F12" sqref="F12"/>
    </sheetView>
  </sheetViews>
  <sheetFormatPr defaultColWidth="9" defaultRowHeight="18" customHeight="1"/>
  <cols>
    <col min="1" max="1" width="7.375" style="2" customWidth="1"/>
    <col min="2" max="2" width="27.125" style="3" customWidth="1"/>
    <col min="3" max="3" width="11.875" style="41" customWidth="1"/>
    <col min="4" max="4" width="9.875" style="41" customWidth="1"/>
    <col min="5" max="6" width="13.125" style="4" customWidth="1"/>
    <col min="7" max="7" width="9.5" style="4" customWidth="1"/>
    <col min="8" max="8" width="17.375" style="3" customWidth="1"/>
    <col min="9" max="16384" width="9" style="5"/>
  </cols>
  <sheetData>
    <row r="1" spans="1:8" ht="14.25" customHeight="1">
      <c r="A1" s="6"/>
      <c r="H1" s="7" t="e">
        <f>"表"&amp;#REF!</f>
        <v>#REF!</v>
      </c>
    </row>
    <row r="2" spans="1:8" ht="18" customHeight="1">
      <c r="A2" s="8" t="e">
        <f>#REF!</f>
        <v>#REF!</v>
      </c>
      <c r="B2" s="8"/>
      <c r="C2" s="46"/>
      <c r="D2" s="46"/>
      <c r="E2" s="9"/>
      <c r="F2" s="9"/>
      <c r="G2" s="9"/>
      <c r="H2" s="8"/>
    </row>
    <row r="3" spans="1:8" ht="18" customHeight="1">
      <c r="A3" s="10" t="e">
        <f>#REF!&amp;"清查评估明细表"</f>
        <v>#REF!</v>
      </c>
      <c r="B3" s="10"/>
      <c r="C3" s="49"/>
      <c r="D3" s="49"/>
      <c r="E3" s="11"/>
      <c r="F3" s="11"/>
      <c r="G3" s="11"/>
      <c r="H3" s="10"/>
    </row>
    <row r="4" spans="1:8" ht="12.75" customHeight="1">
      <c r="A4" s="8" t="e">
        <f>#REF!&amp;#REF!</f>
        <v>#REF!</v>
      </c>
      <c r="B4" s="8"/>
      <c r="C4" s="46"/>
      <c r="D4" s="46"/>
      <c r="E4" s="9"/>
      <c r="F4" s="9"/>
      <c r="G4" s="9"/>
      <c r="H4" s="8"/>
    </row>
    <row r="5" spans="1:8" ht="14.25" customHeight="1">
      <c r="A5" s="2" t="e">
        <f>#REF!&amp;#REF!</f>
        <v>#REF!</v>
      </c>
      <c r="H5" s="12" t="s">
        <v>1</v>
      </c>
    </row>
    <row r="6" spans="1:8" s="1" customFormat="1" ht="13.5" customHeight="1">
      <c r="A6" s="647" t="s">
        <v>2</v>
      </c>
      <c r="B6" s="654" t="s">
        <v>50</v>
      </c>
      <c r="C6" s="682" t="s">
        <v>59</v>
      </c>
      <c r="D6" s="682" t="s">
        <v>64</v>
      </c>
      <c r="E6" s="648" t="s">
        <v>65</v>
      </c>
      <c r="F6" s="648" t="s">
        <v>36</v>
      </c>
      <c r="G6" s="648" t="s">
        <v>37</v>
      </c>
      <c r="H6" s="654" t="s">
        <v>10</v>
      </c>
    </row>
    <row r="7" spans="1:8" s="1" customFormat="1" ht="14.25" customHeight="1">
      <c r="A7" s="653"/>
      <c r="B7" s="653"/>
      <c r="C7" s="683"/>
      <c r="D7" s="684"/>
      <c r="E7" s="650"/>
      <c r="F7" s="650"/>
      <c r="G7" s="650"/>
      <c r="H7" s="653"/>
    </row>
    <row r="8" spans="1:8" ht="18" customHeight="1">
      <c r="A8" s="23">
        <v>1</v>
      </c>
      <c r="B8" s="20"/>
      <c r="C8" s="482"/>
      <c r="D8" s="482"/>
      <c r="E8" s="19"/>
      <c r="F8" s="19"/>
      <c r="G8" s="19">
        <f>IF(E8=0,0,ROUND((F8-E8)/E8*100,2))</f>
        <v>0</v>
      </c>
      <c r="H8" s="20"/>
    </row>
    <row r="9" spans="1:8" ht="18" customHeight="1">
      <c r="A9" s="23">
        <v>2</v>
      </c>
      <c r="B9" s="20"/>
      <c r="C9" s="482"/>
      <c r="D9" s="482"/>
      <c r="E9" s="19"/>
      <c r="F9" s="19"/>
      <c r="G9" s="19">
        <f>IF(E9=0,0,ROUND((F9-E9)/E9*100,2))</f>
        <v>0</v>
      </c>
      <c r="H9" s="20"/>
    </row>
    <row r="10" spans="1:8" ht="18" customHeight="1">
      <c r="A10" s="23"/>
      <c r="B10" s="20"/>
      <c r="C10" s="53"/>
      <c r="D10" s="53"/>
      <c r="E10" s="19"/>
      <c r="F10" s="19"/>
      <c r="G10" s="19"/>
      <c r="H10" s="20"/>
    </row>
    <row r="11" spans="1:8" ht="18" customHeight="1">
      <c r="A11" s="23"/>
      <c r="B11" s="20"/>
      <c r="C11" s="53"/>
      <c r="D11" s="53"/>
      <c r="E11" s="19"/>
      <c r="F11" s="19"/>
      <c r="G11" s="19"/>
      <c r="H11" s="20"/>
    </row>
    <row r="12" spans="1:8" ht="18" customHeight="1">
      <c r="A12" s="23"/>
      <c r="B12" s="20"/>
      <c r="C12" s="53"/>
      <c r="D12" s="53"/>
      <c r="E12" s="19"/>
      <c r="F12" s="19"/>
      <c r="G12" s="19"/>
      <c r="H12" s="20"/>
    </row>
    <row r="13" spans="1:8" ht="18" customHeight="1">
      <c r="A13" s="23"/>
      <c r="B13" s="20"/>
      <c r="C13" s="53"/>
      <c r="D13" s="53"/>
      <c r="E13" s="19"/>
      <c r="F13" s="19"/>
      <c r="G13" s="19"/>
      <c r="H13" s="20"/>
    </row>
    <row r="14" spans="1:8" ht="18" customHeight="1">
      <c r="A14" s="651" t="s">
        <v>13</v>
      </c>
      <c r="B14" s="652"/>
      <c r="C14" s="53"/>
      <c r="D14" s="53"/>
      <c r="E14" s="19">
        <f>SUM(E8:E13)</f>
        <v>0</v>
      </c>
      <c r="F14" s="19">
        <f>SUM(F8:F13)</f>
        <v>0</v>
      </c>
      <c r="G14" s="19">
        <f>IF(E14=0,0,ROUND((F14-E14)/E14*100,2))</f>
        <v>0</v>
      </c>
      <c r="H14" s="20"/>
    </row>
  </sheetData>
  <mergeCells count="9">
    <mergeCell ref="E6:E7"/>
    <mergeCell ref="F6:F7"/>
    <mergeCell ref="G6:G7"/>
    <mergeCell ref="H6:H7"/>
    <mergeCell ref="A14:B14"/>
    <mergeCell ref="A6:A7"/>
    <mergeCell ref="B6:B7"/>
    <mergeCell ref="C6:C7"/>
    <mergeCell ref="D6:D7"/>
  </mergeCells>
  <phoneticPr fontId="41" type="noConversion"/>
  <printOptions horizontalCentered="1"/>
  <pageMargins left="0.35416666666666702" right="0.35416666666666702" top="0.66666666666666696" bottom="1.02291666666667" header="0.35416666666666702" footer="0.31388888888888899"/>
  <pageSetup paperSize="9" fitToHeight="0" orientation="landscape" useFirstPageNumber="1" errors="NA"/>
  <headerFooter alignWithMargins="0">
    <oddFooter>&amp;L&amp;10资产占有单位填表人： 填表日期：2013年  月   日&amp;C&amp;10注册资产评估师： &amp;R&amp;10共&amp;"Times New Roman,常规"&amp;N&amp;"宋体,常规"页  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67</vt:i4>
      </vt:variant>
      <vt:variant>
        <vt:lpstr>命名范围</vt:lpstr>
      </vt:variant>
      <vt:variant>
        <vt:i4>60</vt:i4>
      </vt:variant>
    </vt:vector>
  </HeadingPairs>
  <TitlesOfParts>
    <vt:vector size="127" baseType="lpstr">
      <vt:lpstr>XXXXXX</vt:lpstr>
      <vt:lpstr>现金</vt:lpstr>
      <vt:lpstr>短期投资汇总</vt:lpstr>
      <vt:lpstr>短期投资-期货</vt:lpstr>
      <vt:lpstr>短期投资-债券</vt:lpstr>
      <vt:lpstr>短期投资-其他</vt:lpstr>
      <vt:lpstr>应收票据</vt:lpstr>
      <vt:lpstr>应收帐款</vt:lpstr>
      <vt:lpstr>应收股利</vt:lpstr>
      <vt:lpstr>预付帐款</vt:lpstr>
      <vt:lpstr>其他应收款</vt:lpstr>
      <vt:lpstr>应收利息</vt:lpstr>
      <vt:lpstr>应收补贴款</vt:lpstr>
      <vt:lpstr>原材料</vt:lpstr>
      <vt:lpstr>材料采购</vt:lpstr>
      <vt:lpstr>在库低值品</vt:lpstr>
      <vt:lpstr>包装物</vt:lpstr>
      <vt:lpstr>委托加工材料</vt:lpstr>
      <vt:lpstr>分期发出</vt:lpstr>
      <vt:lpstr>在用低值品</vt:lpstr>
      <vt:lpstr>委托代销</vt:lpstr>
      <vt:lpstr>受托代销</vt:lpstr>
      <vt:lpstr>在产品</vt:lpstr>
      <vt:lpstr>待摊费用</vt:lpstr>
      <vt:lpstr>流动损失</vt:lpstr>
      <vt:lpstr>一年到期债券</vt:lpstr>
      <vt:lpstr>其他流动资产</vt:lpstr>
      <vt:lpstr>长期投资汇总</vt:lpstr>
      <vt:lpstr>股票投资</vt:lpstr>
      <vt:lpstr>债券投资</vt:lpstr>
      <vt:lpstr>其他投资</vt:lpstr>
      <vt:lpstr>投资性房地产</vt:lpstr>
      <vt:lpstr>建筑物</vt:lpstr>
      <vt:lpstr>构筑物</vt:lpstr>
      <vt:lpstr>管道</vt:lpstr>
      <vt:lpstr>机器设备</vt:lpstr>
      <vt:lpstr>固定资产-运输设备</vt:lpstr>
      <vt:lpstr>工程物资</vt:lpstr>
      <vt:lpstr>在建工程汇总表</vt:lpstr>
      <vt:lpstr>在建工程土建</vt:lpstr>
      <vt:lpstr>在建工程设备</vt:lpstr>
      <vt:lpstr>固定资产清理</vt:lpstr>
      <vt:lpstr>待处理固资</vt:lpstr>
      <vt:lpstr>土地使用权</vt:lpstr>
      <vt:lpstr>固定资产  </vt:lpstr>
      <vt:lpstr>其他无形资产</vt:lpstr>
      <vt:lpstr>开办费</vt:lpstr>
      <vt:lpstr>长期待摊费用</vt:lpstr>
      <vt:lpstr>其他长期资产</vt:lpstr>
      <vt:lpstr>递延税款</vt:lpstr>
      <vt:lpstr>短期借款</vt:lpstr>
      <vt:lpstr>应付票据</vt:lpstr>
      <vt:lpstr>预收帐款</vt:lpstr>
      <vt:lpstr>代销商品款</vt:lpstr>
      <vt:lpstr>应交税费</vt:lpstr>
      <vt:lpstr>应付股利</vt:lpstr>
      <vt:lpstr>其他未交款</vt:lpstr>
      <vt:lpstr>预提费用</vt:lpstr>
      <vt:lpstr>一年到期负债</vt:lpstr>
      <vt:lpstr>其它流动负债</vt:lpstr>
      <vt:lpstr>长期负债汇总</vt:lpstr>
      <vt:lpstr>长期借款</vt:lpstr>
      <vt:lpstr>应付债券</vt:lpstr>
      <vt:lpstr>专项应付款</vt:lpstr>
      <vt:lpstr>住房周转金</vt:lpstr>
      <vt:lpstr>其他长期负债</vt:lpstr>
      <vt:lpstr>递延税款贷项</vt:lpstr>
      <vt:lpstr>'固定资产  '!Print_Area</vt:lpstr>
      <vt:lpstr>'固定资产-运输设备'!Print_Area</vt:lpstr>
      <vt:lpstr>包装物!Print_Titles</vt:lpstr>
      <vt:lpstr>材料采购!Print_Titles</vt:lpstr>
      <vt:lpstr>代销商品款!Print_Titles</vt:lpstr>
      <vt:lpstr>待处理固资!Print_Titles</vt:lpstr>
      <vt:lpstr>待摊费用!Print_Titles</vt:lpstr>
      <vt:lpstr>递延税款!Print_Titles</vt:lpstr>
      <vt:lpstr>短期借款!Print_Titles</vt:lpstr>
      <vt:lpstr>短期投资汇总!Print_Titles</vt:lpstr>
      <vt:lpstr>'短期投资-期货'!Print_Titles</vt:lpstr>
      <vt:lpstr>'短期投资-债券'!Print_Titles</vt:lpstr>
      <vt:lpstr>分期发出!Print_Titles</vt:lpstr>
      <vt:lpstr>构筑物!Print_Titles</vt:lpstr>
      <vt:lpstr>股票投资!Print_Titles</vt:lpstr>
      <vt:lpstr>'固定资产  '!Print_Titles</vt:lpstr>
      <vt:lpstr>固定资产清理!Print_Titles</vt:lpstr>
      <vt:lpstr>'固定资产-运输设备'!Print_Titles</vt:lpstr>
      <vt:lpstr>管道!Print_Titles</vt:lpstr>
      <vt:lpstr>机器设备!Print_Titles</vt:lpstr>
      <vt:lpstr>建筑物!Print_Titles</vt:lpstr>
      <vt:lpstr>开办费!Print_Titles</vt:lpstr>
      <vt:lpstr>流动损失!Print_Titles</vt:lpstr>
      <vt:lpstr>其他流动资产!Print_Titles</vt:lpstr>
      <vt:lpstr>其他投资!Print_Titles</vt:lpstr>
      <vt:lpstr>其他无形资产!Print_Titles</vt:lpstr>
      <vt:lpstr>其他应收款!Print_Titles</vt:lpstr>
      <vt:lpstr>其他长期负债!Print_Titles</vt:lpstr>
      <vt:lpstr>其他长期资产!Print_Titles</vt:lpstr>
      <vt:lpstr>其它流动负债!Print_Titles</vt:lpstr>
      <vt:lpstr>受托代销!Print_Titles</vt:lpstr>
      <vt:lpstr>土地使用权!Print_Titles</vt:lpstr>
      <vt:lpstr>委托代销!Print_Titles</vt:lpstr>
      <vt:lpstr>委托加工材料!Print_Titles</vt:lpstr>
      <vt:lpstr>现金!Print_Titles</vt:lpstr>
      <vt:lpstr>一年到期负债!Print_Titles</vt:lpstr>
      <vt:lpstr>一年到期债券!Print_Titles</vt:lpstr>
      <vt:lpstr>应付票据!Print_Titles</vt:lpstr>
      <vt:lpstr>应付债券!Print_Titles</vt:lpstr>
      <vt:lpstr>应收补贴款!Print_Titles</vt:lpstr>
      <vt:lpstr>应收股利!Print_Titles</vt:lpstr>
      <vt:lpstr>应收利息!Print_Titles</vt:lpstr>
      <vt:lpstr>应收票据!Print_Titles</vt:lpstr>
      <vt:lpstr>应收帐款!Print_Titles</vt:lpstr>
      <vt:lpstr>预付帐款!Print_Titles</vt:lpstr>
      <vt:lpstr>预收帐款!Print_Titles</vt:lpstr>
      <vt:lpstr>预提费用!Print_Titles</vt:lpstr>
      <vt:lpstr>原材料!Print_Titles</vt:lpstr>
      <vt:lpstr>在产品!Print_Titles</vt:lpstr>
      <vt:lpstr>在建工程设备!Print_Titles</vt:lpstr>
      <vt:lpstr>在建工程土建!Print_Titles</vt:lpstr>
      <vt:lpstr>在库低值品!Print_Titles</vt:lpstr>
      <vt:lpstr>在用低值品!Print_Titles</vt:lpstr>
      <vt:lpstr>债券投资!Print_Titles</vt:lpstr>
      <vt:lpstr>长期待摊费用!Print_Titles</vt:lpstr>
      <vt:lpstr>长期负债汇总!Print_Titles</vt:lpstr>
      <vt:lpstr>长期借款!Print_Titles</vt:lpstr>
      <vt:lpstr>长期投资汇总!Print_Titles</vt:lpstr>
      <vt:lpstr>住房周转金!Print_Titles</vt:lpstr>
      <vt:lpstr>专项应付款!Print_Titles</vt:lpstr>
    </vt:vector>
  </TitlesOfParts>
  <Company>深圳维明资产评估事务所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评估明细表</dc:title>
  <dc:creator>WM</dc:creator>
  <cp:lastModifiedBy>郭健</cp:lastModifiedBy>
  <cp:lastPrinted>2020-05-30T23:40:00Z</cp:lastPrinted>
  <dcterms:created xsi:type="dcterms:W3CDTF">1997-03-20T18:12:00Z</dcterms:created>
  <dcterms:modified xsi:type="dcterms:W3CDTF">2020-12-28T08:42:14Z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